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28920" yWindow="-120" windowWidth="15600" windowHeight="11760"/>
  </bookViews>
  <sheets>
    <sheet name="Local Payment" sheetId="5" r:id="rId1"/>
    <sheet name="2025 guardian" sheetId="7" r:id="rId2"/>
    <sheet name="2025 junior" sheetId="8" r:id="rId3"/>
    <sheet name="2025 adult" sheetId="9" r:id="rId4"/>
  </sheet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4" i="9" l="1"/>
  <c r="G13" i="9"/>
  <c r="G12" i="9"/>
  <c r="G11" i="9"/>
  <c r="G18" i="8"/>
  <c r="G17" i="8"/>
  <c r="G16" i="8"/>
  <c r="G15" i="8"/>
  <c r="G18" i="9" l="1"/>
  <c r="G17" i="9"/>
  <c r="G16" i="9"/>
  <c r="G15" i="9"/>
  <c r="G30" i="7"/>
  <c r="G29" i="7"/>
  <c r="G28" i="7"/>
  <c r="G27" i="7"/>
  <c r="G26" i="7"/>
  <c r="G25" i="7"/>
  <c r="G24" i="7"/>
  <c r="G23" i="7"/>
  <c r="G22" i="7"/>
  <c r="G21" i="7"/>
  <c r="G20" i="7"/>
  <c r="G19" i="7"/>
  <c r="G18" i="7"/>
  <c r="G17" i="7"/>
  <c r="G16" i="7"/>
  <c r="G15" i="7"/>
  <c r="G14" i="7"/>
  <c r="G13" i="7"/>
  <c r="G12" i="7"/>
  <c r="G11" i="7"/>
  <c r="G22" i="8"/>
  <c r="G21" i="8"/>
  <c r="G20" i="8"/>
  <c r="G19" i="8"/>
  <c r="G14" i="8"/>
  <c r="G13" i="8"/>
  <c r="G11" i="8"/>
  <c r="G12" i="8"/>
  <c r="E64" i="5" l="1"/>
  <c r="D64" i="5"/>
  <c r="C64" i="5"/>
  <c r="B64" i="5"/>
  <c r="Q80" i="5"/>
  <c r="P80" i="5"/>
  <c r="O80" i="5"/>
  <c r="N80" i="5"/>
  <c r="M80" i="5"/>
  <c r="L80" i="5"/>
  <c r="K80" i="5"/>
  <c r="J80" i="5"/>
  <c r="I80" i="5"/>
  <c r="H80" i="5"/>
  <c r="G80" i="5"/>
  <c r="F80" i="5"/>
  <c r="E80" i="5"/>
  <c r="D80" i="5"/>
  <c r="C80" i="5"/>
  <c r="B80" i="5"/>
  <c r="D56" i="5" l="1"/>
  <c r="Q41" i="5"/>
  <c r="P41" i="5"/>
  <c r="O41" i="5"/>
  <c r="N41" i="5"/>
  <c r="M41" i="5"/>
  <c r="L41" i="5"/>
  <c r="L56" i="5" s="1"/>
  <c r="K41" i="5"/>
  <c r="K56" i="5" s="1"/>
  <c r="J41" i="5"/>
  <c r="I41" i="5"/>
  <c r="H41" i="5"/>
  <c r="H56" i="5" s="1"/>
  <c r="G41" i="5"/>
  <c r="G56" i="5" s="1"/>
  <c r="F41" i="5"/>
  <c r="F56" i="5" s="1"/>
  <c r="E41" i="5"/>
  <c r="D41" i="5"/>
  <c r="C41" i="5"/>
  <c r="C56" i="5" s="1"/>
  <c r="B41" i="5"/>
  <c r="E56" i="5"/>
  <c r="B56" i="5"/>
  <c r="Q56" i="5"/>
  <c r="M56" i="5"/>
  <c r="J56" i="5"/>
  <c r="Q21" i="5"/>
  <c r="P21" i="5"/>
  <c r="O21" i="5"/>
  <c r="N21" i="5"/>
  <c r="M21" i="5"/>
  <c r="M32" i="5" s="1"/>
  <c r="L21" i="5"/>
  <c r="K21" i="5"/>
  <c r="J21" i="5"/>
  <c r="I21" i="5"/>
  <c r="I32" i="5" s="1"/>
  <c r="H21" i="5"/>
  <c r="G21" i="5"/>
  <c r="F21" i="5"/>
  <c r="E21" i="5"/>
  <c r="E32" i="5" s="1"/>
  <c r="D21" i="5"/>
  <c r="C21" i="5"/>
  <c r="B21" i="5"/>
  <c r="K32" i="5"/>
  <c r="Q32" i="5"/>
  <c r="H32" i="5"/>
  <c r="C32" i="5"/>
  <c r="Q7" i="5"/>
  <c r="Q14" i="5" s="1"/>
  <c r="P7" i="5"/>
  <c r="P14" i="5" s="1"/>
  <c r="O7" i="5"/>
  <c r="O14" i="5" s="1"/>
  <c r="N7" i="5"/>
  <c r="N14" i="5" s="1"/>
  <c r="M7" i="5"/>
  <c r="M14" i="5" s="1"/>
  <c r="L7" i="5"/>
  <c r="L14" i="5" s="1"/>
  <c r="K7" i="5"/>
  <c r="K14" i="5" s="1"/>
  <c r="J7" i="5"/>
  <c r="J14" i="5" s="1"/>
  <c r="I7" i="5"/>
  <c r="I14" i="5" s="1"/>
  <c r="H7" i="5"/>
  <c r="H14" i="5" s="1"/>
  <c r="G7" i="5"/>
  <c r="G14" i="5" s="1"/>
  <c r="C7" i="5"/>
  <c r="C14" i="5" s="1"/>
  <c r="B7" i="5"/>
  <c r="E7" i="5" s="1"/>
  <c r="E14" i="5" s="1"/>
  <c r="P32" i="5" l="1"/>
  <c r="I56" i="5"/>
  <c r="N56" i="5"/>
  <c r="O56" i="5"/>
  <c r="L32" i="5"/>
  <c r="P56" i="5"/>
  <c r="J32" i="5"/>
  <c r="F32" i="5"/>
  <c r="O32" i="5"/>
  <c r="G32" i="5"/>
  <c r="N32" i="5"/>
  <c r="D7" i="5"/>
  <c r="D14" i="5" s="1"/>
  <c r="B32" i="5"/>
  <c r="D32" i="5"/>
  <c r="F7" i="5"/>
  <c r="F14" i="5" s="1"/>
  <c r="B14" i="5"/>
</calcChain>
</file>

<file path=xl/sharedStrings.xml><?xml version="1.0" encoding="utf-8"?>
<sst xmlns="http://schemas.openxmlformats.org/spreadsheetml/2006/main" count="254" uniqueCount="130">
  <si>
    <t>SSP</t>
  </si>
  <si>
    <t>Deposit</t>
  </si>
  <si>
    <t>TOTAL</t>
  </si>
  <si>
    <t>1 
Week</t>
  </si>
  <si>
    <t>2
Weeks</t>
  </si>
  <si>
    <t>7 
Week</t>
  </si>
  <si>
    <t>4
Weeks</t>
  </si>
  <si>
    <t>6
Weeks</t>
  </si>
  <si>
    <t>8
Weeks</t>
  </si>
  <si>
    <t>10
Weeks</t>
  </si>
  <si>
    <t>12
Weeks</t>
  </si>
  <si>
    <t>13 
Week</t>
  </si>
  <si>
    <t>14
Weeks</t>
  </si>
  <si>
    <t>Facility ( Php 1,500)</t>
  </si>
  <si>
    <t>LOCAL PAYMENTS</t>
  </si>
  <si>
    <t>PARTICULARS</t>
  </si>
  <si>
    <t>2nd</t>
  </si>
  <si>
    <t>3rd</t>
  </si>
  <si>
    <t>4th</t>
  </si>
  <si>
    <t>6th</t>
  </si>
  <si>
    <t>7th</t>
  </si>
  <si>
    <t>8th</t>
  </si>
  <si>
    <t>Visa Extension - 1st</t>
  </si>
  <si>
    <t>15
Weeks</t>
  </si>
  <si>
    <t>16
Weeks</t>
  </si>
  <si>
    <t>9th</t>
  </si>
  <si>
    <t>9 
Weeks</t>
  </si>
  <si>
    <t>11 
Weeks</t>
  </si>
  <si>
    <t xml:space="preserve"> 3
Weeks</t>
  </si>
  <si>
    <t>5 
Weeks</t>
  </si>
  <si>
    <t>18
Weeks</t>
  </si>
  <si>
    <t xml:space="preserve"> 19
Weeks</t>
  </si>
  <si>
    <t>17
Weeks</t>
  </si>
  <si>
    <t>20
Weeks</t>
  </si>
  <si>
    <t>21
Weeks</t>
  </si>
  <si>
    <t>22
Weeks</t>
  </si>
  <si>
    <t>23
Week</t>
  </si>
  <si>
    <t>24
Weeks</t>
  </si>
  <si>
    <t>25
Weeks</t>
  </si>
  <si>
    <t>26
Weeks</t>
  </si>
  <si>
    <t>27
Weeks</t>
  </si>
  <si>
    <t>28
Weeks</t>
  </si>
  <si>
    <t>29
Week</t>
  </si>
  <si>
    <t>30
Weeks</t>
  </si>
  <si>
    <t>31
Weeks</t>
  </si>
  <si>
    <t>32
Weeks</t>
  </si>
  <si>
    <t>5th Visa
w/ CRTV &amp; ECC</t>
  </si>
  <si>
    <t>2nd Visa
with ACR I-Card</t>
  </si>
  <si>
    <t>33
Weeks</t>
  </si>
  <si>
    <t>34
Weeks</t>
  </si>
  <si>
    <t xml:space="preserve"> 35
Weeks</t>
  </si>
  <si>
    <t>36
Weeks</t>
  </si>
  <si>
    <t>37
Weeks</t>
  </si>
  <si>
    <t>38
Weeks</t>
  </si>
  <si>
    <t>39
Week</t>
  </si>
  <si>
    <t>40
Weeks</t>
  </si>
  <si>
    <t>41
Weeks</t>
  </si>
  <si>
    <t>42
Weeks</t>
  </si>
  <si>
    <t>43
Weeks</t>
  </si>
  <si>
    <t>44
Weeks</t>
  </si>
  <si>
    <t>45
Week</t>
  </si>
  <si>
    <t>46
Weeks</t>
  </si>
  <si>
    <t>47
Weeks</t>
  </si>
  <si>
    <t>48
Weeks</t>
  </si>
  <si>
    <t>10th</t>
  </si>
  <si>
    <t>11th</t>
  </si>
  <si>
    <t>49
Weeks</t>
  </si>
  <si>
    <t>50
Weeks</t>
  </si>
  <si>
    <t xml:space="preserve"> 51
Weeks</t>
  </si>
  <si>
    <t>52
Weeks</t>
  </si>
  <si>
    <t>12th</t>
  </si>
  <si>
    <t>Arrival Date from October to December must pay Annual Report Fee of Php 310 by January the following year</t>
  </si>
  <si>
    <r>
      <rPr>
        <i/>
        <sz val="9"/>
        <color theme="1"/>
        <rFont val="Segoe UI Variable Small Semibol"/>
      </rPr>
      <t xml:space="preserve">BOOKS - Please refer to </t>
    </r>
    <r>
      <rPr>
        <b/>
        <i/>
        <sz val="9"/>
        <color theme="1"/>
        <rFont val="Segoe UI Variable Small Semibol"/>
      </rPr>
      <t>Book List based on their Course</t>
    </r>
  </si>
  <si>
    <t>SB</t>
    <phoneticPr fontId="7" type="noConversion"/>
  </si>
  <si>
    <t>Super Basic ESL</t>
    <phoneticPr fontId="7" type="noConversion"/>
  </si>
  <si>
    <t>E6</t>
    <phoneticPr fontId="7" type="noConversion"/>
  </si>
  <si>
    <t>Super Intensive ESL</t>
    <phoneticPr fontId="7" type="noConversion"/>
  </si>
  <si>
    <t>Golf ESL</t>
    <phoneticPr fontId="7" type="noConversion"/>
  </si>
  <si>
    <t>J5</t>
    <phoneticPr fontId="7" type="noConversion"/>
  </si>
  <si>
    <t>Junior ESL</t>
    <phoneticPr fontId="7" type="noConversion"/>
  </si>
  <si>
    <t>K4</t>
    <phoneticPr fontId="7" type="noConversion"/>
  </si>
  <si>
    <t>Kindergarten</t>
    <phoneticPr fontId="7" type="noConversion"/>
  </si>
  <si>
    <t>Course</t>
    <phoneticPr fontId="7" type="noConversion"/>
  </si>
  <si>
    <t>Class</t>
    <phoneticPr fontId="7" type="noConversion"/>
  </si>
  <si>
    <t>M to M</t>
    <phoneticPr fontId="7" type="noConversion"/>
  </si>
  <si>
    <t>Group</t>
    <phoneticPr fontId="7" type="noConversion"/>
  </si>
  <si>
    <t>Dorm</t>
    <phoneticPr fontId="7" type="noConversion"/>
  </si>
  <si>
    <t>good for 2</t>
    <phoneticPr fontId="7" type="noConversion"/>
  </si>
  <si>
    <t>good for 3</t>
    <phoneticPr fontId="7" type="noConversion"/>
  </si>
  <si>
    <t>good for 4</t>
  </si>
  <si>
    <t>good for 5</t>
  </si>
  <si>
    <t>Dorm Fee</t>
    <phoneticPr fontId="7" type="noConversion"/>
  </si>
  <si>
    <t>Tuition Fee</t>
    <phoneticPr fontId="7" type="noConversion"/>
  </si>
  <si>
    <t>4weeks</t>
    <phoneticPr fontId="7" type="noConversion"/>
  </si>
  <si>
    <t>Total Fee</t>
    <phoneticPr fontId="7" type="noConversion"/>
  </si>
  <si>
    <t>Enrollment</t>
    <phoneticPr fontId="7" type="noConversion"/>
  </si>
  <si>
    <t>Dorm A, B, C - same price</t>
    <phoneticPr fontId="7" type="noConversion"/>
  </si>
  <si>
    <t>G0</t>
    <phoneticPr fontId="7" type="noConversion"/>
  </si>
  <si>
    <t>Guardian Relax</t>
    <phoneticPr fontId="7" type="noConversion"/>
  </si>
  <si>
    <t>G2</t>
    <phoneticPr fontId="7" type="noConversion"/>
  </si>
  <si>
    <t>Guardian ESL</t>
    <phoneticPr fontId="7" type="noConversion"/>
  </si>
  <si>
    <t>2 times</t>
    <phoneticPr fontId="7" type="noConversion"/>
  </si>
  <si>
    <t>3 times</t>
    <phoneticPr fontId="7" type="noConversion"/>
  </si>
  <si>
    <t>GG</t>
    <phoneticPr fontId="7" type="noConversion"/>
  </si>
  <si>
    <t>2 times field round a week</t>
    <phoneticPr fontId="7" type="noConversion"/>
  </si>
  <si>
    <t>free golf rounge</t>
    <phoneticPr fontId="7" type="noConversion"/>
  </si>
  <si>
    <t>Q &amp; A about Golf</t>
    <phoneticPr fontId="7" type="noConversion"/>
  </si>
  <si>
    <t>5 times</t>
    <phoneticPr fontId="7" type="noConversion"/>
  </si>
  <si>
    <t>.</t>
    <phoneticPr fontId="7" type="noConversion"/>
  </si>
  <si>
    <t>4 times</t>
    <phoneticPr fontId="7" type="noConversion"/>
  </si>
  <si>
    <t>6 times</t>
    <phoneticPr fontId="7" type="noConversion"/>
  </si>
  <si>
    <t>2 times</t>
    <phoneticPr fontId="7" type="noConversion"/>
  </si>
  <si>
    <t>good for 1</t>
    <phoneticPr fontId="7" type="noConversion"/>
  </si>
  <si>
    <t>2025 ELSA Tuition</t>
    <phoneticPr fontId="7" type="noConversion"/>
  </si>
  <si>
    <t>Junior &amp; Kinder</t>
    <phoneticPr fontId="7" type="noConversion"/>
  </si>
  <si>
    <t>Guardian</t>
    <phoneticPr fontId="7" type="noConversion"/>
  </si>
  <si>
    <t>E-Card</t>
  </si>
  <si>
    <t>Babysitter - Php 15,000 / Aircon Consumption - Php 25 per kwh / Stay Fee - Php 2,000 / Pick-up Fee - Php 1,000</t>
  </si>
  <si>
    <t xml:space="preserve">Adult </t>
  </si>
  <si>
    <t>Group more than 20 pax = 10% discount (peak season more than 2 months straightly enrolment)</t>
  </si>
  <si>
    <t>Group more than 20 pax = 10% discount (peak season more than 2 months straightly enrolment)</t>
    <phoneticPr fontId="7" type="noConversion"/>
  </si>
  <si>
    <t>add 120000 yen</t>
    <phoneticPr fontId="7" type="noConversion"/>
  </si>
  <si>
    <r>
      <t xml:space="preserve">* Nursery Course(42months ~ 47months only) included yaya Fee (ADD </t>
    </r>
    <r>
      <rPr>
        <b/>
        <sz val="10"/>
        <color rgb="FFFF0000"/>
        <rFont val="Calibri"/>
        <family val="2"/>
        <scheme val="minor"/>
      </rPr>
      <t>717USD as a local payment)</t>
    </r>
  </si>
  <si>
    <t>Babysitter - Php 16,000 / Aircon Consumption - Php 25 per kwh / Stay Fee - Php 2,000 / Pick-up Fee - Php 1,000</t>
  </si>
  <si>
    <t xml:space="preserve">Babysitter - Php 16,000 / Aircon Consumption - Php 25 per kwh / Stay Fee - Php 2,000 / Pick-up Fee - Php 1,000 </t>
  </si>
  <si>
    <t>2 times</t>
  </si>
  <si>
    <t>JSH</t>
  </si>
  <si>
    <t>Schooling Program</t>
  </si>
  <si>
    <t>4 times</t>
  </si>
  <si>
    <t>2 times group a 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</si>
</sst>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_-;\-* #,##0.00_-;_-* &quot;-&quot;??_-;_-@_-"/>
    <numFmt numFmtId="164" formatCode="_-* #,##0_-;\-* #,##0_-;_-* &quot;-&quot;??_-;_-@_-"/>
    <numFmt numFmtId="165" formatCode="_-\$* #,##0_ ;_-\$* \-#,##0\ ;_-\$* &quot;-&quot;_ ;_-@_ "/>
    <numFmt numFmtId="166" formatCode="[$¥-411]#,##0;[$¥-411]#,##0"/>
  </numFmts>
  <fonts count="1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Times New Roman"/>
      <family val="1"/>
    </font>
    <font>
      <b/>
      <sz val="9"/>
      <color theme="1"/>
      <name val="Times New Roman"/>
      <family val="1"/>
    </font>
    <font>
      <b/>
      <sz val="16"/>
      <color theme="1"/>
      <name val="Times New Roman"/>
      <family val="1"/>
    </font>
    <font>
      <b/>
      <i/>
      <sz val="9"/>
      <color theme="1"/>
      <name val="Segoe UI Variable Small Semibol"/>
    </font>
    <font>
      <i/>
      <sz val="9"/>
      <color theme="1"/>
      <name val="Segoe UI Variable Small Semibol"/>
    </font>
    <font>
      <sz val="8"/>
      <name val="Calibri"/>
      <family val="3"/>
      <charset val="129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3"/>
      <charset val="129"/>
      <scheme val="minor"/>
    </font>
    <font>
      <b/>
      <sz val="10"/>
      <color theme="1"/>
      <name val="Calibri"/>
      <family val="3"/>
      <charset val="129"/>
      <scheme val="minor"/>
    </font>
    <font>
      <b/>
      <sz val="16"/>
      <color theme="1"/>
      <name val="Calibri"/>
      <family val="3"/>
      <charset val="129"/>
      <scheme val="minor"/>
    </font>
    <font>
      <b/>
      <sz val="9"/>
      <color theme="1"/>
      <name val="Calibri"/>
      <family val="3"/>
      <charset val="129"/>
      <scheme val="minor"/>
    </font>
    <font>
      <b/>
      <sz val="10"/>
      <color rgb="FFFF0000"/>
      <name val="Calibri"/>
      <family val="2"/>
      <scheme val="minor"/>
    </font>
    <font>
      <b/>
      <sz val="10"/>
      <color rgb="FFFF0000"/>
      <name val="Calibri"/>
      <scheme val="minor"/>
    </font>
    <font>
      <sz val="10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0000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thick">
        <color auto="1"/>
      </left>
      <right style="hair">
        <color auto="1"/>
      </right>
      <top style="thick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ck">
        <color auto="1"/>
      </top>
      <bottom style="hair">
        <color auto="1"/>
      </bottom>
      <diagonal/>
    </border>
    <border>
      <left style="hair">
        <color auto="1"/>
      </left>
      <right style="thick">
        <color auto="1"/>
      </right>
      <top style="thick">
        <color auto="1"/>
      </top>
      <bottom style="hair">
        <color auto="1"/>
      </bottom>
      <diagonal/>
    </border>
    <border>
      <left style="thick">
        <color auto="1"/>
      </left>
      <right style="hair">
        <color auto="1"/>
      </right>
      <top style="hair">
        <color auto="1"/>
      </top>
      <bottom style="thick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ck">
        <color auto="1"/>
      </bottom>
      <diagonal/>
    </border>
    <border>
      <left style="hair">
        <color auto="1"/>
      </left>
      <right style="thick">
        <color auto="1"/>
      </right>
      <top style="hair">
        <color auto="1"/>
      </top>
      <bottom style="thick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/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/>
      <diagonal/>
    </border>
    <border>
      <left style="medium">
        <color auto="1"/>
      </left>
      <right style="hair">
        <color auto="1"/>
      </right>
      <top/>
      <bottom style="medium">
        <color auto="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94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/>
    </xf>
    <xf numFmtId="0" fontId="3" fillId="0" borderId="0" xfId="0" applyFont="1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4" xfId="0" applyFont="1" applyBorder="1" applyAlignment="1">
      <alignment horizontal="left" vertical="center" indent="1"/>
    </xf>
    <xf numFmtId="0" fontId="2" fillId="0" borderId="6" xfId="0" applyFont="1" applyBorder="1" applyAlignment="1">
      <alignment horizontal="left" vertical="center" indent="1"/>
    </xf>
    <xf numFmtId="164" fontId="2" fillId="0" borderId="1" xfId="1" applyNumberFormat="1" applyFont="1" applyBorder="1" applyAlignment="1">
      <alignment vertical="center"/>
    </xf>
    <xf numFmtId="0" fontId="2" fillId="0" borderId="6" xfId="0" applyFont="1" applyBorder="1" applyAlignment="1">
      <alignment horizontal="right" vertical="center" indent="1"/>
    </xf>
    <xf numFmtId="0" fontId="2" fillId="0" borderId="10" xfId="0" applyFont="1" applyBorder="1" applyAlignment="1">
      <alignment horizontal="right" vertical="center" indent="1"/>
    </xf>
    <xf numFmtId="0" fontId="2" fillId="0" borderId="11" xfId="0" applyFont="1" applyBorder="1" applyAlignment="1">
      <alignment horizontal="left" vertical="center" indent="1"/>
    </xf>
    <xf numFmtId="164" fontId="3" fillId="3" borderId="18" xfId="1" applyNumberFormat="1" applyFont="1" applyFill="1" applyBorder="1" applyAlignment="1">
      <alignment vertical="center"/>
    </xf>
    <xf numFmtId="164" fontId="3" fillId="3" borderId="19" xfId="1" applyNumberFormat="1" applyFont="1" applyFill="1" applyBorder="1" applyAlignment="1">
      <alignment vertical="center"/>
    </xf>
    <xf numFmtId="0" fontId="2" fillId="0" borderId="6" xfId="0" applyFont="1" applyBorder="1" applyAlignment="1">
      <alignment horizontal="center" vertical="center" wrapText="1"/>
    </xf>
    <xf numFmtId="164" fontId="2" fillId="0" borderId="5" xfId="1" applyNumberFormat="1" applyFont="1" applyBorder="1" applyAlignment="1">
      <alignment vertical="center"/>
    </xf>
    <xf numFmtId="164" fontId="2" fillId="0" borderId="9" xfId="1" applyNumberFormat="1" applyFont="1" applyBorder="1" applyAlignment="1">
      <alignment vertical="center"/>
    </xf>
    <xf numFmtId="164" fontId="2" fillId="0" borderId="15" xfId="1" applyNumberFormat="1" applyFont="1" applyBorder="1" applyAlignment="1">
      <alignment vertical="center"/>
    </xf>
    <xf numFmtId="164" fontId="2" fillId="0" borderId="3" xfId="1" applyNumberFormat="1" applyFont="1" applyBorder="1" applyAlignment="1">
      <alignment vertical="center"/>
    </xf>
    <xf numFmtId="164" fontId="2" fillId="0" borderId="20" xfId="1" applyNumberFormat="1" applyFont="1" applyBorder="1" applyAlignment="1">
      <alignment vertical="center"/>
    </xf>
    <xf numFmtId="0" fontId="3" fillId="3" borderId="17" xfId="0" applyFont="1" applyFill="1" applyBorder="1" applyAlignment="1">
      <alignment horizontal="center" vertical="center"/>
    </xf>
    <xf numFmtId="164" fontId="2" fillId="0" borderId="16" xfId="1" applyNumberFormat="1" applyFont="1" applyBorder="1" applyAlignment="1">
      <alignment vertical="center"/>
    </xf>
    <xf numFmtId="164" fontId="2" fillId="0" borderId="27" xfId="1" applyNumberFormat="1" applyFont="1" applyBorder="1" applyAlignment="1">
      <alignment vertical="center"/>
    </xf>
    <xf numFmtId="0" fontId="8" fillId="0" borderId="0" xfId="0" applyFont="1" applyAlignment="1">
      <alignment horizontal="center" vertical="center"/>
    </xf>
    <xf numFmtId="165" fontId="9" fillId="0" borderId="0" xfId="0" applyNumberFormat="1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8" fillId="0" borderId="29" xfId="0" applyFont="1" applyBorder="1" applyAlignment="1">
      <alignment horizontal="center" vertical="center"/>
    </xf>
    <xf numFmtId="0" fontId="8" fillId="0" borderId="32" xfId="0" applyFont="1" applyBorder="1" applyAlignment="1">
      <alignment horizontal="center" vertical="center"/>
    </xf>
    <xf numFmtId="0" fontId="12" fillId="8" borderId="29" xfId="0" applyFont="1" applyFill="1" applyBorder="1" applyAlignment="1">
      <alignment horizontal="center" vertical="center"/>
    </xf>
    <xf numFmtId="0" fontId="12" fillId="8" borderId="32" xfId="0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8" fillId="0" borderId="41" xfId="0" applyFont="1" applyBorder="1" applyAlignment="1">
      <alignment horizontal="center" vertical="center"/>
    </xf>
    <xf numFmtId="0" fontId="10" fillId="10" borderId="29" xfId="0" applyFont="1" applyFill="1" applyBorder="1" applyAlignment="1">
      <alignment horizontal="center" vertical="center"/>
    </xf>
    <xf numFmtId="0" fontId="10" fillId="10" borderId="41" xfId="0" applyFont="1" applyFill="1" applyBorder="1" applyAlignment="1">
      <alignment horizontal="center" vertical="center"/>
    </xf>
    <xf numFmtId="0" fontId="10" fillId="10" borderId="32" xfId="0" applyFont="1" applyFill="1" applyBorder="1" applyAlignment="1">
      <alignment horizontal="center" vertical="center"/>
    </xf>
    <xf numFmtId="0" fontId="10" fillId="3" borderId="29" xfId="0" applyFont="1" applyFill="1" applyBorder="1" applyAlignment="1">
      <alignment horizontal="center" vertical="center"/>
    </xf>
    <xf numFmtId="0" fontId="10" fillId="3" borderId="41" xfId="0" applyFont="1" applyFill="1" applyBorder="1" applyAlignment="1">
      <alignment horizontal="center" vertical="center"/>
    </xf>
    <xf numFmtId="0" fontId="10" fillId="3" borderId="32" xfId="0" applyFont="1" applyFill="1" applyBorder="1" applyAlignment="1">
      <alignment horizontal="center" vertical="center"/>
    </xf>
    <xf numFmtId="0" fontId="9" fillId="6" borderId="29" xfId="0" applyFont="1" applyFill="1" applyBorder="1" applyAlignment="1">
      <alignment horizontal="center" vertical="center"/>
    </xf>
    <xf numFmtId="0" fontId="9" fillId="6" borderId="41" xfId="0" applyFont="1" applyFill="1" applyBorder="1" applyAlignment="1">
      <alignment horizontal="center" vertical="center"/>
    </xf>
    <xf numFmtId="0" fontId="9" fillId="6" borderId="32" xfId="0" applyFont="1" applyFill="1" applyBorder="1" applyAlignment="1">
      <alignment horizontal="center" vertical="center"/>
    </xf>
    <xf numFmtId="0" fontId="10" fillId="5" borderId="29" xfId="0" applyFont="1" applyFill="1" applyBorder="1" applyAlignment="1">
      <alignment horizontal="center" vertical="center"/>
    </xf>
    <xf numFmtId="0" fontId="10" fillId="5" borderId="41" xfId="0" applyFont="1" applyFill="1" applyBorder="1" applyAlignment="1">
      <alignment horizontal="center" vertical="center"/>
    </xf>
    <xf numFmtId="0" fontId="10" fillId="5" borderId="32" xfId="0" applyFont="1" applyFill="1" applyBorder="1" applyAlignment="1">
      <alignment horizontal="center" vertical="center"/>
    </xf>
    <xf numFmtId="0" fontId="10" fillId="7" borderId="38" xfId="0" applyFont="1" applyFill="1" applyBorder="1" applyAlignment="1">
      <alignment horizontal="center" vertical="center"/>
    </xf>
    <xf numFmtId="0" fontId="10" fillId="0" borderId="0" xfId="0" applyFont="1" applyAlignment="1">
      <alignment horizontal="left" vertical="center"/>
    </xf>
    <xf numFmtId="166" fontId="12" fillId="8" borderId="29" xfId="0" applyNumberFormat="1" applyFont="1" applyFill="1" applyBorder="1" applyAlignment="1">
      <alignment horizontal="center" vertical="center"/>
    </xf>
    <xf numFmtId="166" fontId="12" fillId="8" borderId="32" xfId="0" applyNumberFormat="1" applyFont="1" applyFill="1" applyBorder="1" applyAlignment="1">
      <alignment horizontal="center" vertical="center"/>
    </xf>
    <xf numFmtId="166" fontId="12" fillId="8" borderId="33" xfId="0" applyNumberFormat="1" applyFont="1" applyFill="1" applyBorder="1" applyAlignment="1">
      <alignment horizontal="center" vertical="center"/>
    </xf>
    <xf numFmtId="166" fontId="9" fillId="0" borderId="0" xfId="0" applyNumberFormat="1" applyFont="1" applyAlignment="1">
      <alignment horizontal="center" vertical="center"/>
    </xf>
    <xf numFmtId="166" fontId="8" fillId="0" borderId="0" xfId="0" applyNumberFormat="1" applyFont="1" applyAlignment="1">
      <alignment horizontal="center" vertical="center"/>
    </xf>
    <xf numFmtId="166" fontId="10" fillId="7" borderId="38" xfId="0" applyNumberFormat="1" applyFont="1" applyFill="1" applyBorder="1" applyAlignment="1">
      <alignment horizontal="center" vertical="center"/>
    </xf>
    <xf numFmtId="166" fontId="10" fillId="0" borderId="0" xfId="0" applyNumberFormat="1" applyFont="1" applyAlignment="1">
      <alignment horizontal="center" vertical="center"/>
    </xf>
    <xf numFmtId="166" fontId="10" fillId="5" borderId="29" xfId="0" applyNumberFormat="1" applyFont="1" applyFill="1" applyBorder="1" applyAlignment="1">
      <alignment horizontal="center" vertical="center"/>
    </xf>
    <xf numFmtId="166" fontId="10" fillId="5" borderId="30" xfId="0" applyNumberFormat="1" applyFont="1" applyFill="1" applyBorder="1" applyAlignment="1">
      <alignment horizontal="center" vertical="center"/>
    </xf>
    <xf numFmtId="166" fontId="10" fillId="5" borderId="41" xfId="0" applyNumberFormat="1" applyFont="1" applyFill="1" applyBorder="1" applyAlignment="1">
      <alignment horizontal="center" vertical="center"/>
    </xf>
    <xf numFmtId="166" fontId="10" fillId="5" borderId="42" xfId="0" applyNumberFormat="1" applyFont="1" applyFill="1" applyBorder="1" applyAlignment="1">
      <alignment horizontal="center" vertical="center"/>
    </xf>
    <xf numFmtId="166" fontId="10" fillId="5" borderId="32" xfId="0" applyNumberFormat="1" applyFont="1" applyFill="1" applyBorder="1" applyAlignment="1">
      <alignment horizontal="center" vertical="center"/>
    </xf>
    <xf numFmtId="166" fontId="10" fillId="5" borderId="33" xfId="0" applyNumberFormat="1" applyFont="1" applyFill="1" applyBorder="1" applyAlignment="1">
      <alignment horizontal="center" vertical="center"/>
    </xf>
    <xf numFmtId="166" fontId="9" fillId="0" borderId="29" xfId="0" applyNumberFormat="1" applyFont="1" applyBorder="1" applyAlignment="1">
      <alignment horizontal="center" vertical="center"/>
    </xf>
    <xf numFmtId="166" fontId="9" fillId="0" borderId="41" xfId="0" applyNumberFormat="1" applyFont="1" applyBorder="1" applyAlignment="1">
      <alignment horizontal="center" vertical="center"/>
    </xf>
    <xf numFmtId="166" fontId="9" fillId="0" borderId="32" xfId="0" applyNumberFormat="1" applyFont="1" applyBorder="1" applyAlignment="1">
      <alignment horizontal="center" vertical="center"/>
    </xf>
    <xf numFmtId="166" fontId="10" fillId="10" borderId="29" xfId="0" applyNumberFormat="1" applyFont="1" applyFill="1" applyBorder="1" applyAlignment="1">
      <alignment horizontal="center" vertical="center"/>
    </xf>
    <xf numFmtId="166" fontId="10" fillId="10" borderId="30" xfId="0" applyNumberFormat="1" applyFont="1" applyFill="1" applyBorder="1" applyAlignment="1">
      <alignment horizontal="center" vertical="center"/>
    </xf>
    <xf numFmtId="166" fontId="10" fillId="10" borderId="41" xfId="0" applyNumberFormat="1" applyFont="1" applyFill="1" applyBorder="1" applyAlignment="1">
      <alignment horizontal="center" vertical="center"/>
    </xf>
    <xf numFmtId="166" fontId="10" fillId="10" borderId="42" xfId="0" applyNumberFormat="1" applyFont="1" applyFill="1" applyBorder="1" applyAlignment="1">
      <alignment horizontal="center" vertical="center"/>
    </xf>
    <xf numFmtId="166" fontId="10" fillId="10" borderId="32" xfId="0" applyNumberFormat="1" applyFont="1" applyFill="1" applyBorder="1" applyAlignment="1">
      <alignment horizontal="center" vertical="center"/>
    </xf>
    <xf numFmtId="166" fontId="10" fillId="10" borderId="33" xfId="0" applyNumberFormat="1" applyFont="1" applyFill="1" applyBorder="1" applyAlignment="1">
      <alignment horizontal="center" vertical="center"/>
    </xf>
    <xf numFmtId="166" fontId="14" fillId="0" borderId="0" xfId="0" applyNumberFormat="1" applyFont="1" applyAlignment="1">
      <alignment horizontal="left" vertical="center"/>
    </xf>
    <xf numFmtId="0" fontId="15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14" fillId="0" borderId="0" xfId="0" applyFont="1" applyAlignment="1">
      <alignment horizontal="left" vertical="center"/>
    </xf>
    <xf numFmtId="166" fontId="9" fillId="0" borderId="30" xfId="0" applyNumberFormat="1" applyFont="1" applyBorder="1" applyAlignment="1">
      <alignment horizontal="center" vertical="center"/>
    </xf>
    <xf numFmtId="166" fontId="9" fillId="0" borderId="42" xfId="0" applyNumberFormat="1" applyFont="1" applyBorder="1" applyAlignment="1">
      <alignment horizontal="center" vertical="center"/>
    </xf>
    <xf numFmtId="166" fontId="9" fillId="0" borderId="33" xfId="0" applyNumberFormat="1" applyFont="1" applyBorder="1" applyAlignment="1">
      <alignment horizontal="center" vertical="center"/>
    </xf>
    <xf numFmtId="166" fontId="10" fillId="3" borderId="29" xfId="0" applyNumberFormat="1" applyFont="1" applyFill="1" applyBorder="1" applyAlignment="1">
      <alignment horizontal="center" vertical="center"/>
    </xf>
    <xf numFmtId="166" fontId="10" fillId="3" borderId="30" xfId="0" applyNumberFormat="1" applyFont="1" applyFill="1" applyBorder="1" applyAlignment="1">
      <alignment horizontal="center" vertical="center"/>
    </xf>
    <xf numFmtId="166" fontId="10" fillId="3" borderId="41" xfId="0" applyNumberFormat="1" applyFont="1" applyFill="1" applyBorder="1" applyAlignment="1">
      <alignment horizontal="center" vertical="center"/>
    </xf>
    <xf numFmtId="166" fontId="10" fillId="3" borderId="42" xfId="0" applyNumberFormat="1" applyFont="1" applyFill="1" applyBorder="1" applyAlignment="1">
      <alignment horizontal="center" vertical="center"/>
    </xf>
    <xf numFmtId="166" fontId="10" fillId="3" borderId="32" xfId="0" applyNumberFormat="1" applyFont="1" applyFill="1" applyBorder="1" applyAlignment="1">
      <alignment horizontal="center" vertical="center"/>
    </xf>
    <xf numFmtId="166" fontId="10" fillId="3" borderId="33" xfId="0" applyNumberFormat="1" applyFont="1" applyFill="1" applyBorder="1" applyAlignment="1">
      <alignment horizontal="center" vertical="center"/>
    </xf>
    <xf numFmtId="166" fontId="8" fillId="0" borderId="0" xfId="0" applyNumberFormat="1" applyFont="1" applyAlignment="1">
      <alignment horizontal="left" vertical="center"/>
    </xf>
    <xf numFmtId="166" fontId="16" fillId="5" borderId="29" xfId="0" applyNumberFormat="1" applyFont="1" applyFill="1" applyBorder="1" applyAlignment="1">
      <alignment horizontal="center" vertical="center"/>
    </xf>
    <xf numFmtId="166" fontId="16" fillId="5" borderId="30" xfId="0" applyNumberFormat="1" applyFont="1" applyFill="1" applyBorder="1" applyAlignment="1">
      <alignment horizontal="center" vertical="center"/>
    </xf>
    <xf numFmtId="166" fontId="16" fillId="5" borderId="41" xfId="0" applyNumberFormat="1" applyFont="1" applyFill="1" applyBorder="1" applyAlignment="1">
      <alignment horizontal="center" vertical="center"/>
    </xf>
    <xf numFmtId="166" fontId="16" fillId="5" borderId="42" xfId="0" applyNumberFormat="1" applyFont="1" applyFill="1" applyBorder="1" applyAlignment="1">
      <alignment horizontal="center" vertical="center"/>
    </xf>
    <xf numFmtId="166" fontId="16" fillId="5" borderId="32" xfId="0" applyNumberFormat="1" applyFont="1" applyFill="1" applyBorder="1" applyAlignment="1">
      <alignment horizontal="center" vertical="center"/>
    </xf>
    <xf numFmtId="166" fontId="16" fillId="5" borderId="33" xfId="0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left" vertical="center"/>
    </xf>
    <xf numFmtId="164" fontId="5" fillId="0" borderId="14" xfId="1" applyNumberFormat="1" applyFont="1" applyBorder="1" applyAlignment="1">
      <alignment horizontal="center" vertical="center"/>
    </xf>
    <xf numFmtId="164" fontId="5" fillId="0" borderId="23" xfId="1" applyNumberFormat="1" applyFont="1" applyBorder="1" applyAlignment="1">
      <alignment horizontal="center" vertical="center"/>
    </xf>
    <xf numFmtId="164" fontId="5" fillId="0" borderId="24" xfId="1" applyNumberFormat="1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/>
    </xf>
    <xf numFmtId="0" fontId="2" fillId="0" borderId="21" xfId="0" applyFont="1" applyBorder="1" applyAlignment="1">
      <alignment horizontal="center"/>
    </xf>
    <xf numFmtId="0" fontId="3" fillId="2" borderId="4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 wrapText="1"/>
    </xf>
    <xf numFmtId="0" fontId="3" fillId="2" borderId="22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10" fillId="7" borderId="35" xfId="0" applyFont="1" applyFill="1" applyBorder="1" applyAlignment="1">
      <alignment horizontal="center" vertical="center"/>
    </xf>
    <xf numFmtId="0" fontId="10" fillId="7" borderId="38" xfId="0" applyFont="1" applyFill="1" applyBorder="1" applyAlignment="1">
      <alignment horizontal="center" vertical="center"/>
    </xf>
    <xf numFmtId="0" fontId="10" fillId="7" borderId="34" xfId="0" applyFont="1" applyFill="1" applyBorder="1" applyAlignment="1">
      <alignment horizontal="center" vertical="center"/>
    </xf>
    <xf numFmtId="0" fontId="10" fillId="7" borderId="37" xfId="0" applyFont="1" applyFill="1" applyBorder="1" applyAlignment="1">
      <alignment horizontal="center" vertical="center"/>
    </xf>
    <xf numFmtId="0" fontId="10" fillId="7" borderId="36" xfId="0" applyFont="1" applyFill="1" applyBorder="1" applyAlignment="1">
      <alignment horizontal="center" vertical="center"/>
    </xf>
    <xf numFmtId="0" fontId="10" fillId="7" borderId="39" xfId="0" applyFont="1" applyFill="1" applyBorder="1" applyAlignment="1">
      <alignment horizontal="center" vertical="center"/>
    </xf>
    <xf numFmtId="0" fontId="9" fillId="0" borderId="40" xfId="0" applyFont="1" applyBorder="1" applyAlignment="1">
      <alignment horizontal="center" vertical="center"/>
    </xf>
    <xf numFmtId="0" fontId="9" fillId="0" borderId="31" xfId="0" applyFont="1" applyBorder="1" applyAlignment="1">
      <alignment horizontal="center" vertical="center"/>
    </xf>
    <xf numFmtId="0" fontId="9" fillId="0" borderId="29" xfId="0" applyFont="1" applyBorder="1" applyAlignment="1">
      <alignment horizontal="center" vertical="center"/>
    </xf>
    <xf numFmtId="0" fontId="9" fillId="0" borderId="41" xfId="0" applyFont="1" applyBorder="1" applyAlignment="1">
      <alignment horizontal="center" vertical="center"/>
    </xf>
    <xf numFmtId="0" fontId="9" fillId="0" borderId="32" xfId="0" applyFont="1" applyBorder="1" applyAlignment="1">
      <alignment horizontal="center" vertical="center"/>
    </xf>
    <xf numFmtId="0" fontId="10" fillId="10" borderId="28" xfId="0" applyFont="1" applyFill="1" applyBorder="1" applyAlignment="1">
      <alignment horizontal="center" vertical="center"/>
    </xf>
    <xf numFmtId="0" fontId="10" fillId="10" borderId="40" xfId="0" applyFont="1" applyFill="1" applyBorder="1" applyAlignment="1">
      <alignment horizontal="center" vertical="center"/>
    </xf>
    <xf numFmtId="0" fontId="10" fillId="10" borderId="31" xfId="0" applyFont="1" applyFill="1" applyBorder="1" applyAlignment="1">
      <alignment horizontal="center" vertical="center"/>
    </xf>
    <xf numFmtId="0" fontId="10" fillId="10" borderId="29" xfId="0" applyFont="1" applyFill="1" applyBorder="1" applyAlignment="1">
      <alignment horizontal="center" vertical="center"/>
    </xf>
    <xf numFmtId="0" fontId="10" fillId="10" borderId="41" xfId="0" applyFont="1" applyFill="1" applyBorder="1" applyAlignment="1">
      <alignment horizontal="center" vertical="center"/>
    </xf>
    <xf numFmtId="0" fontId="10" fillId="10" borderId="32" xfId="0" applyFont="1" applyFill="1" applyBorder="1" applyAlignment="1">
      <alignment horizontal="center" vertical="center"/>
    </xf>
    <xf numFmtId="0" fontId="9" fillId="0" borderId="28" xfId="0" applyFont="1" applyBorder="1" applyAlignment="1">
      <alignment horizontal="center" vertical="center"/>
    </xf>
    <xf numFmtId="0" fontId="10" fillId="3" borderId="28" xfId="0" applyFont="1" applyFill="1" applyBorder="1" applyAlignment="1">
      <alignment horizontal="center" vertical="center"/>
    </xf>
    <xf numFmtId="0" fontId="10" fillId="3" borderId="40" xfId="0" applyFont="1" applyFill="1" applyBorder="1" applyAlignment="1">
      <alignment horizontal="center" vertical="center"/>
    </xf>
    <xf numFmtId="0" fontId="10" fillId="3" borderId="29" xfId="0" applyFont="1" applyFill="1" applyBorder="1" applyAlignment="1">
      <alignment horizontal="center" vertical="center"/>
    </xf>
    <xf numFmtId="0" fontId="10" fillId="3" borderId="41" xfId="0" applyFont="1" applyFill="1" applyBorder="1" applyAlignment="1">
      <alignment horizontal="center" vertical="center"/>
    </xf>
    <xf numFmtId="0" fontId="10" fillId="3" borderId="32" xfId="0" applyFont="1" applyFill="1" applyBorder="1" applyAlignment="1">
      <alignment horizontal="center" vertical="center"/>
    </xf>
    <xf numFmtId="166" fontId="12" fillId="8" borderId="29" xfId="0" applyNumberFormat="1" applyFont="1" applyFill="1" applyBorder="1" applyAlignment="1">
      <alignment horizontal="center" vertical="center"/>
    </xf>
    <xf numFmtId="166" fontId="12" fillId="8" borderId="30" xfId="0" applyNumberFormat="1" applyFont="1" applyFill="1" applyBorder="1" applyAlignment="1">
      <alignment horizontal="center" vertical="center"/>
    </xf>
    <xf numFmtId="0" fontId="11" fillId="9" borderId="28" xfId="0" applyFont="1" applyFill="1" applyBorder="1" applyAlignment="1">
      <alignment horizontal="center" vertical="center"/>
    </xf>
    <xf numFmtId="0" fontId="11" fillId="9" borderId="29" xfId="0" applyFont="1" applyFill="1" applyBorder="1" applyAlignment="1">
      <alignment horizontal="center" vertical="center"/>
    </xf>
    <xf numFmtId="0" fontId="11" fillId="9" borderId="31" xfId="0" applyFont="1" applyFill="1" applyBorder="1" applyAlignment="1">
      <alignment horizontal="center" vertical="center"/>
    </xf>
    <xf numFmtId="0" fontId="11" fillId="9" borderId="32" xfId="0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0" fillId="3" borderId="31" xfId="0" applyFont="1" applyFill="1" applyBorder="1" applyAlignment="1">
      <alignment horizontal="center" vertical="center"/>
    </xf>
    <xf numFmtId="166" fontId="10" fillId="7" borderId="35" xfId="0" applyNumberFormat="1" applyFont="1" applyFill="1" applyBorder="1" applyAlignment="1">
      <alignment horizontal="center" vertical="center"/>
    </xf>
    <xf numFmtId="166" fontId="10" fillId="7" borderId="36" xfId="0" applyNumberFormat="1" applyFont="1" applyFill="1" applyBorder="1" applyAlignment="1">
      <alignment horizontal="center" vertical="center"/>
    </xf>
    <xf numFmtId="166" fontId="10" fillId="7" borderId="39" xfId="0" applyNumberFormat="1" applyFont="1" applyFill="1" applyBorder="1" applyAlignment="1">
      <alignment horizontal="center" vertical="center"/>
    </xf>
    <xf numFmtId="0" fontId="10" fillId="5" borderId="28" xfId="0" applyFont="1" applyFill="1" applyBorder="1" applyAlignment="1">
      <alignment horizontal="center" vertical="center"/>
    </xf>
    <xf numFmtId="0" fontId="10" fillId="5" borderId="40" xfId="0" applyFont="1" applyFill="1" applyBorder="1" applyAlignment="1">
      <alignment horizontal="center" vertical="center"/>
    </xf>
    <xf numFmtId="0" fontId="10" fillId="5" borderId="29" xfId="0" applyFont="1" applyFill="1" applyBorder="1" applyAlignment="1">
      <alignment horizontal="center" vertical="center"/>
    </xf>
    <xf numFmtId="0" fontId="10" fillId="5" borderId="41" xfId="0" applyFont="1" applyFill="1" applyBorder="1" applyAlignment="1">
      <alignment horizontal="center" vertical="center"/>
    </xf>
    <xf numFmtId="0" fontId="10" fillId="5" borderId="32" xfId="0" applyFont="1" applyFill="1" applyBorder="1" applyAlignment="1">
      <alignment horizontal="center" vertical="center"/>
    </xf>
    <xf numFmtId="0" fontId="10" fillId="5" borderId="31" xfId="0" applyFont="1" applyFill="1" applyBorder="1" applyAlignment="1">
      <alignment horizontal="center" vertical="center"/>
    </xf>
    <xf numFmtId="0" fontId="9" fillId="6" borderId="28" xfId="0" applyFont="1" applyFill="1" applyBorder="1" applyAlignment="1">
      <alignment horizontal="center" vertical="center"/>
    </xf>
    <xf numFmtId="0" fontId="9" fillId="6" borderId="40" xfId="0" applyFont="1" applyFill="1" applyBorder="1" applyAlignment="1">
      <alignment horizontal="center" vertical="center"/>
    </xf>
    <xf numFmtId="0" fontId="9" fillId="6" borderId="29" xfId="0" applyFont="1" applyFill="1" applyBorder="1" applyAlignment="1">
      <alignment horizontal="center" vertical="center"/>
    </xf>
    <xf numFmtId="0" fontId="9" fillId="6" borderId="41" xfId="0" applyFont="1" applyFill="1" applyBorder="1" applyAlignment="1">
      <alignment horizontal="center" vertical="center"/>
    </xf>
    <xf numFmtId="0" fontId="9" fillId="6" borderId="32" xfId="0" applyFont="1" applyFill="1" applyBorder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11" fillId="11" borderId="28" xfId="0" applyFont="1" applyFill="1" applyBorder="1" applyAlignment="1">
      <alignment horizontal="center" vertical="center"/>
    </xf>
    <xf numFmtId="0" fontId="11" fillId="11" borderId="29" xfId="0" applyFont="1" applyFill="1" applyBorder="1" applyAlignment="1">
      <alignment horizontal="center" vertical="center"/>
    </xf>
    <xf numFmtId="0" fontId="11" fillId="11" borderId="31" xfId="0" applyFont="1" applyFill="1" applyBorder="1" applyAlignment="1">
      <alignment horizontal="center" vertical="center"/>
    </xf>
    <xf numFmtId="0" fontId="11" fillId="11" borderId="32" xfId="0" applyFont="1" applyFill="1" applyBorder="1" applyAlignment="1">
      <alignment horizontal="center" vertical="center"/>
    </xf>
    <xf numFmtId="166" fontId="10" fillId="7" borderId="38" xfId="0" applyNumberFormat="1" applyFont="1" applyFill="1" applyBorder="1" applyAlignment="1">
      <alignment horizontal="center" vertical="center"/>
    </xf>
    <xf numFmtId="0" fontId="9" fillId="5" borderId="28" xfId="0" applyFont="1" applyFill="1" applyBorder="1" applyAlignment="1">
      <alignment horizontal="center" vertical="center"/>
    </xf>
    <xf numFmtId="0" fontId="9" fillId="5" borderId="40" xfId="0" applyFont="1" applyFill="1" applyBorder="1" applyAlignment="1">
      <alignment horizontal="center" vertical="center"/>
    </xf>
    <xf numFmtId="0" fontId="9" fillId="5" borderId="29" xfId="0" applyFont="1" applyFill="1" applyBorder="1" applyAlignment="1">
      <alignment horizontal="center" vertical="center"/>
    </xf>
    <xf numFmtId="0" fontId="9" fillId="5" borderId="41" xfId="0" applyFont="1" applyFill="1" applyBorder="1" applyAlignment="1">
      <alignment horizontal="center" vertical="center"/>
    </xf>
    <xf numFmtId="0" fontId="9" fillId="5" borderId="32" xfId="0" applyFont="1" applyFill="1" applyBorder="1" applyAlignment="1">
      <alignment horizontal="center" vertical="center"/>
    </xf>
    <xf numFmtId="0" fontId="9" fillId="5" borderId="31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0" fillId="10" borderId="43" xfId="0" applyFont="1" applyFill="1" applyBorder="1" applyAlignment="1">
      <alignment horizontal="center" vertical="center" wrapText="1"/>
    </xf>
    <xf numFmtId="0" fontId="10" fillId="10" borderId="44" xfId="0" applyFont="1" applyFill="1" applyBorder="1" applyAlignment="1">
      <alignment horizontal="center" vertical="center" wrapText="1"/>
    </xf>
    <xf numFmtId="0" fontId="9" fillId="6" borderId="45" xfId="0" applyFont="1" applyFill="1" applyBorder="1" applyAlignment="1">
      <alignment horizontal="center" vertical="center" wrapText="1"/>
    </xf>
    <xf numFmtId="0" fontId="9" fillId="6" borderId="46" xfId="0" applyFont="1" applyFill="1" applyBorder="1" applyAlignment="1">
      <alignment horizontal="center" vertical="center" wrapText="1"/>
    </xf>
    <xf numFmtId="166" fontId="10" fillId="6" borderId="29" xfId="0" applyNumberFormat="1" applyFont="1" applyFill="1" applyBorder="1" applyAlignment="1">
      <alignment horizontal="center" vertical="center"/>
    </xf>
    <xf numFmtId="166" fontId="10" fillId="6" borderId="30" xfId="0" applyNumberFormat="1" applyFont="1" applyFill="1" applyBorder="1" applyAlignment="1">
      <alignment horizontal="center" vertical="center"/>
    </xf>
    <xf numFmtId="166" fontId="10" fillId="6" borderId="41" xfId="0" applyNumberFormat="1" applyFont="1" applyFill="1" applyBorder="1" applyAlignment="1">
      <alignment horizontal="center" vertical="center"/>
    </xf>
    <xf numFmtId="166" fontId="10" fillId="6" borderId="42" xfId="0" applyNumberFormat="1" applyFont="1" applyFill="1" applyBorder="1" applyAlignment="1">
      <alignment horizontal="center" vertical="center"/>
    </xf>
    <xf numFmtId="166" fontId="10" fillId="6" borderId="32" xfId="0" applyNumberFormat="1" applyFont="1" applyFill="1" applyBorder="1" applyAlignment="1">
      <alignment horizontal="center" vertical="center"/>
    </xf>
    <xf numFmtId="166" fontId="10" fillId="6" borderId="33" xfId="0" applyNumberFormat="1" applyFont="1" applyFill="1" applyBorder="1" applyAlignment="1">
      <alignment horizontal="center" vertical="center"/>
    </xf>
    <xf numFmtId="0" fontId="9" fillId="4" borderId="28" xfId="0" applyFont="1" applyFill="1" applyBorder="1" applyAlignment="1">
      <alignment horizontal="center" vertical="center"/>
    </xf>
    <xf numFmtId="0" fontId="9" fillId="4" borderId="29" xfId="0" applyFont="1" applyFill="1" applyBorder="1" applyAlignment="1">
      <alignment horizontal="center" vertical="center"/>
    </xf>
    <xf numFmtId="0" fontId="8" fillId="4" borderId="29" xfId="0" applyFont="1" applyFill="1" applyBorder="1" applyAlignment="1">
      <alignment horizontal="center" vertical="center"/>
    </xf>
    <xf numFmtId="166" fontId="9" fillId="4" borderId="29" xfId="0" applyNumberFormat="1" applyFont="1" applyFill="1" applyBorder="1" applyAlignment="1">
      <alignment horizontal="center" vertical="center"/>
    </xf>
    <xf numFmtId="166" fontId="9" fillId="4" borderId="30" xfId="0" applyNumberFormat="1" applyFont="1" applyFill="1" applyBorder="1" applyAlignment="1">
      <alignment horizontal="center" vertical="center"/>
    </xf>
    <xf numFmtId="0" fontId="9" fillId="4" borderId="40" xfId="0" applyFont="1" applyFill="1" applyBorder="1" applyAlignment="1">
      <alignment horizontal="center" vertical="center"/>
    </xf>
    <xf numFmtId="0" fontId="9" fillId="4" borderId="41" xfId="0" applyFont="1" applyFill="1" applyBorder="1" applyAlignment="1">
      <alignment horizontal="center" vertical="center"/>
    </xf>
    <xf numFmtId="0" fontId="8" fillId="4" borderId="41" xfId="0" applyFont="1" applyFill="1" applyBorder="1" applyAlignment="1">
      <alignment horizontal="center" vertical="center"/>
    </xf>
    <xf numFmtId="166" fontId="9" fillId="4" borderId="41" xfId="0" applyNumberFormat="1" applyFont="1" applyFill="1" applyBorder="1" applyAlignment="1">
      <alignment horizontal="center" vertical="center"/>
    </xf>
    <xf numFmtId="166" fontId="9" fillId="4" borderId="42" xfId="0" applyNumberFormat="1" applyFont="1" applyFill="1" applyBorder="1" applyAlignment="1">
      <alignment horizontal="center" vertical="center"/>
    </xf>
    <xf numFmtId="0" fontId="9" fillId="4" borderId="31" xfId="0" applyFont="1" applyFill="1" applyBorder="1" applyAlignment="1">
      <alignment horizontal="center" vertical="center"/>
    </xf>
    <xf numFmtId="0" fontId="9" fillId="4" borderId="32" xfId="0" applyFont="1" applyFill="1" applyBorder="1" applyAlignment="1">
      <alignment horizontal="center" vertical="center"/>
    </xf>
    <xf numFmtId="0" fontId="8" fillId="4" borderId="32" xfId="0" applyFont="1" applyFill="1" applyBorder="1" applyAlignment="1">
      <alignment horizontal="center" vertical="center"/>
    </xf>
    <xf numFmtId="166" fontId="9" fillId="4" borderId="32" xfId="0" applyNumberFormat="1" applyFont="1" applyFill="1" applyBorder="1" applyAlignment="1">
      <alignment horizontal="center" vertical="center"/>
    </xf>
    <xf numFmtId="166" fontId="9" fillId="4" borderId="33" xfId="0" applyNumberFormat="1" applyFont="1" applyFill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colors>
    <mruColors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0"/>
  <sheetViews>
    <sheetView showGridLines="0" tabSelected="1" topLeftCell="D1" zoomScaleNormal="100" zoomScalePageLayoutView="86" workbookViewId="0">
      <selection activeCell="A11" sqref="A11:Q11"/>
    </sheetView>
  </sheetViews>
  <sheetFormatPr defaultColWidth="9.140625" defaultRowHeight="12"/>
  <cols>
    <col min="1" max="1" width="16.85546875" style="1" customWidth="1"/>
    <col min="2" max="14" width="8.7109375" style="1" customWidth="1"/>
    <col min="15" max="17" width="8.7109375" style="3" customWidth="1"/>
    <col min="18" max="16384" width="9.140625" style="1"/>
  </cols>
  <sheetData>
    <row r="1" spans="1:17" ht="34.5" customHeight="1" thickBot="1">
      <c r="A1" s="95" t="s">
        <v>14</v>
      </c>
      <c r="B1" s="95"/>
      <c r="C1" s="95"/>
      <c r="D1" s="95"/>
      <c r="E1" s="95"/>
      <c r="F1" s="95"/>
      <c r="G1" s="95"/>
      <c r="H1" s="95"/>
      <c r="I1" s="95"/>
      <c r="J1" s="95"/>
      <c r="K1" s="95"/>
      <c r="L1" s="95"/>
      <c r="M1" s="95"/>
      <c r="N1" s="95"/>
      <c r="O1" s="95"/>
      <c r="P1" s="95"/>
      <c r="Q1" s="95"/>
    </row>
    <row r="2" spans="1:17" s="2" customFormat="1" ht="12" customHeight="1">
      <c r="A2" s="101" t="s">
        <v>15</v>
      </c>
      <c r="B2" s="104" t="s">
        <v>3</v>
      </c>
      <c r="C2" s="96" t="s">
        <v>4</v>
      </c>
      <c r="D2" s="96" t="s">
        <v>28</v>
      </c>
      <c r="E2" s="96" t="s">
        <v>6</v>
      </c>
      <c r="F2" s="104" t="s">
        <v>29</v>
      </c>
      <c r="G2" s="96" t="s">
        <v>7</v>
      </c>
      <c r="H2" s="96" t="s">
        <v>5</v>
      </c>
      <c r="I2" s="96" t="s">
        <v>8</v>
      </c>
      <c r="J2" s="104" t="s">
        <v>26</v>
      </c>
      <c r="K2" s="96" t="s">
        <v>9</v>
      </c>
      <c r="L2" s="96" t="s">
        <v>27</v>
      </c>
      <c r="M2" s="98" t="s">
        <v>10</v>
      </c>
      <c r="N2" s="107" t="s">
        <v>11</v>
      </c>
      <c r="O2" s="96" t="s">
        <v>12</v>
      </c>
      <c r="P2" s="96" t="s">
        <v>23</v>
      </c>
      <c r="Q2" s="98" t="s">
        <v>24</v>
      </c>
    </row>
    <row r="3" spans="1:17" s="3" customFormat="1" ht="12.75" thickBot="1">
      <c r="A3" s="103"/>
      <c r="B3" s="105"/>
      <c r="C3" s="97"/>
      <c r="D3" s="97"/>
      <c r="E3" s="106"/>
      <c r="F3" s="105"/>
      <c r="G3" s="97"/>
      <c r="H3" s="97"/>
      <c r="I3" s="106"/>
      <c r="J3" s="105"/>
      <c r="K3" s="97"/>
      <c r="L3" s="97"/>
      <c r="M3" s="99"/>
      <c r="N3" s="102"/>
      <c r="O3" s="97"/>
      <c r="P3" s="97"/>
      <c r="Q3" s="99"/>
    </row>
    <row r="4" spans="1:17" s="4" customFormat="1" ht="21" customHeight="1">
      <c r="A4" s="6" t="s">
        <v>0</v>
      </c>
      <c r="B4" s="15">
        <v>7800</v>
      </c>
      <c r="C4" s="15">
        <v>7800</v>
      </c>
      <c r="D4" s="15">
        <v>7800</v>
      </c>
      <c r="E4" s="15">
        <v>7800</v>
      </c>
      <c r="F4" s="15">
        <v>7800</v>
      </c>
      <c r="G4" s="15">
        <v>7800</v>
      </c>
      <c r="H4" s="15">
        <v>7800</v>
      </c>
      <c r="I4" s="15">
        <v>7800</v>
      </c>
      <c r="J4" s="15">
        <v>7800</v>
      </c>
      <c r="K4" s="15">
        <v>7800</v>
      </c>
      <c r="L4" s="15">
        <v>7800</v>
      </c>
      <c r="M4" s="15">
        <v>7800</v>
      </c>
      <c r="N4" s="15">
        <v>7800</v>
      </c>
      <c r="O4" s="15">
        <v>7800</v>
      </c>
      <c r="P4" s="15">
        <v>7800</v>
      </c>
      <c r="Q4" s="15">
        <v>7800</v>
      </c>
    </row>
    <row r="5" spans="1:17" s="4" customFormat="1" ht="21" customHeight="1">
      <c r="A5" s="11" t="s">
        <v>116</v>
      </c>
      <c r="B5" s="18">
        <v>4500</v>
      </c>
      <c r="C5" s="18">
        <v>4500</v>
      </c>
      <c r="D5" s="18">
        <v>4500</v>
      </c>
      <c r="E5" s="18">
        <v>4500</v>
      </c>
      <c r="F5" s="18">
        <v>4500</v>
      </c>
      <c r="G5" s="18">
        <v>4500</v>
      </c>
      <c r="H5" s="18">
        <v>4500</v>
      </c>
      <c r="I5" s="18">
        <v>4500</v>
      </c>
      <c r="J5" s="18">
        <v>4500</v>
      </c>
      <c r="K5" s="18">
        <v>4500</v>
      </c>
      <c r="L5" s="18">
        <v>4500</v>
      </c>
      <c r="M5" s="18">
        <v>4500</v>
      </c>
      <c r="N5" s="18">
        <v>4500</v>
      </c>
      <c r="O5" s="18">
        <v>4500</v>
      </c>
      <c r="P5" s="18">
        <v>4500</v>
      </c>
      <c r="Q5" s="18">
        <v>4500</v>
      </c>
    </row>
    <row r="6" spans="1:17" s="4" customFormat="1" ht="21" customHeight="1">
      <c r="A6" s="7" t="s">
        <v>1</v>
      </c>
      <c r="B6" s="8">
        <v>5000</v>
      </c>
      <c r="C6" s="8">
        <v>5000</v>
      </c>
      <c r="D6" s="8">
        <v>5000</v>
      </c>
      <c r="E6" s="8">
        <v>5000</v>
      </c>
      <c r="F6" s="8">
        <v>5000</v>
      </c>
      <c r="G6" s="8">
        <v>5000</v>
      </c>
      <c r="H6" s="8">
        <v>5000</v>
      </c>
      <c r="I6" s="8">
        <v>5000</v>
      </c>
      <c r="J6" s="8">
        <v>5000</v>
      </c>
      <c r="K6" s="8">
        <v>5000</v>
      </c>
      <c r="L6" s="8">
        <v>5000</v>
      </c>
      <c r="M6" s="8">
        <v>5000</v>
      </c>
      <c r="N6" s="8">
        <v>5000</v>
      </c>
      <c r="O6" s="8">
        <v>5000</v>
      </c>
      <c r="P6" s="8">
        <v>5000</v>
      </c>
      <c r="Q6" s="17">
        <v>5000</v>
      </c>
    </row>
    <row r="7" spans="1:17" s="4" customFormat="1" ht="21" customHeight="1">
      <c r="A7" s="7" t="s">
        <v>13</v>
      </c>
      <c r="B7" s="8">
        <f>1500*1</f>
        <v>1500</v>
      </c>
      <c r="C7" s="8">
        <f>1500*2</f>
        <v>3000</v>
      </c>
      <c r="D7" s="8">
        <f>+B7*3</f>
        <v>4500</v>
      </c>
      <c r="E7" s="8">
        <f>+B7*4</f>
        <v>6000</v>
      </c>
      <c r="F7" s="8">
        <f>+B7*5</f>
        <v>7500</v>
      </c>
      <c r="G7" s="8">
        <f>1500*6</f>
        <v>9000</v>
      </c>
      <c r="H7" s="8">
        <f>1500*7</f>
        <v>10500</v>
      </c>
      <c r="I7" s="8">
        <f>1500*8</f>
        <v>12000</v>
      </c>
      <c r="J7" s="8">
        <f>1500*9</f>
        <v>13500</v>
      </c>
      <c r="K7" s="8">
        <f>1500*10</f>
        <v>15000</v>
      </c>
      <c r="L7" s="8">
        <f>1500*11</f>
        <v>16500</v>
      </c>
      <c r="M7" s="8">
        <f>1500*12</f>
        <v>18000</v>
      </c>
      <c r="N7" s="8">
        <f>1500*13</f>
        <v>19500</v>
      </c>
      <c r="O7" s="8">
        <f>1500*14</f>
        <v>21000</v>
      </c>
      <c r="P7" s="8">
        <f>1500*15</f>
        <v>22500</v>
      </c>
      <c r="Q7" s="17">
        <f>1500*16</f>
        <v>24000</v>
      </c>
    </row>
    <row r="8" spans="1:17" s="4" customFormat="1" ht="21" customHeight="1">
      <c r="A8" s="7" t="s">
        <v>22</v>
      </c>
      <c r="B8" s="8"/>
      <c r="C8" s="8"/>
      <c r="D8" s="8"/>
      <c r="E8" s="8"/>
      <c r="F8" s="8">
        <v>5160</v>
      </c>
      <c r="G8" s="8">
        <v>5160</v>
      </c>
      <c r="H8" s="8">
        <v>5160</v>
      </c>
      <c r="I8" s="8">
        <v>5160</v>
      </c>
      <c r="J8" s="8">
        <v>5160</v>
      </c>
      <c r="K8" s="8">
        <v>5160</v>
      </c>
      <c r="L8" s="8">
        <v>5160</v>
      </c>
      <c r="M8" s="8">
        <v>5160</v>
      </c>
      <c r="N8" s="8">
        <v>5160</v>
      </c>
      <c r="O8" s="8">
        <v>5160</v>
      </c>
      <c r="P8" s="8">
        <v>5160</v>
      </c>
      <c r="Q8" s="8">
        <v>5160</v>
      </c>
    </row>
    <row r="9" spans="1:17" s="4" customFormat="1" ht="24.75" customHeight="1">
      <c r="A9" s="14" t="s">
        <v>47</v>
      </c>
      <c r="B9" s="8"/>
      <c r="C9" s="8"/>
      <c r="D9" s="8"/>
      <c r="E9" s="8"/>
      <c r="F9" s="8"/>
      <c r="G9" s="8"/>
      <c r="H9" s="8"/>
      <c r="I9" s="8"/>
      <c r="J9" s="8">
        <v>10400</v>
      </c>
      <c r="K9" s="8">
        <v>10400</v>
      </c>
      <c r="L9" s="8">
        <v>10400</v>
      </c>
      <c r="M9" s="8">
        <v>10400</v>
      </c>
      <c r="N9" s="8">
        <v>10400</v>
      </c>
      <c r="O9" s="8">
        <v>10400</v>
      </c>
      <c r="P9" s="8">
        <v>10400</v>
      </c>
      <c r="Q9" s="8">
        <v>10400</v>
      </c>
    </row>
    <row r="10" spans="1:17" s="4" customFormat="1" ht="21" customHeight="1">
      <c r="A10" s="9" t="s">
        <v>17</v>
      </c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>
        <v>4460</v>
      </c>
      <c r="O10" s="8">
        <v>4460</v>
      </c>
      <c r="P10" s="8">
        <v>4460</v>
      </c>
      <c r="Q10" s="8">
        <v>4460</v>
      </c>
    </row>
    <row r="11" spans="1:17" s="4" customFormat="1" ht="16.5" customHeight="1">
      <c r="A11" s="89" t="s">
        <v>72</v>
      </c>
      <c r="B11" s="90"/>
      <c r="C11" s="90"/>
      <c r="D11" s="90"/>
      <c r="E11" s="90"/>
      <c r="F11" s="90"/>
      <c r="G11" s="90"/>
      <c r="H11" s="90"/>
      <c r="I11" s="90"/>
      <c r="J11" s="90"/>
      <c r="K11" s="90"/>
      <c r="L11" s="90"/>
      <c r="M11" s="90"/>
      <c r="N11" s="90"/>
      <c r="O11" s="90"/>
      <c r="P11" s="90"/>
      <c r="Q11" s="91"/>
    </row>
    <row r="12" spans="1:17" s="4" customFormat="1" ht="16.5" customHeight="1">
      <c r="A12" s="92" t="s">
        <v>123</v>
      </c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4"/>
    </row>
    <row r="13" spans="1:17" s="4" customFormat="1" ht="16.5" customHeight="1" thickBot="1">
      <c r="A13" s="108" t="s">
        <v>71</v>
      </c>
      <c r="B13" s="109"/>
      <c r="C13" s="109"/>
      <c r="D13" s="109"/>
      <c r="E13" s="109"/>
      <c r="F13" s="109"/>
      <c r="G13" s="109"/>
      <c r="H13" s="109"/>
      <c r="I13" s="109"/>
      <c r="J13" s="109"/>
      <c r="K13" s="109"/>
      <c r="L13" s="109"/>
      <c r="M13" s="109"/>
      <c r="N13" s="109"/>
      <c r="O13" s="109"/>
      <c r="P13" s="109"/>
      <c r="Q13" s="110"/>
    </row>
    <row r="14" spans="1:17" s="5" customFormat="1" ht="27" customHeight="1" thickBot="1">
      <c r="A14" s="20" t="s">
        <v>2</v>
      </c>
      <c r="B14" s="12">
        <f t="shared" ref="B14:Q14" si="0">SUM(B4:B12)</f>
        <v>18800</v>
      </c>
      <c r="C14" s="12">
        <f t="shared" si="0"/>
        <v>20300</v>
      </c>
      <c r="D14" s="12">
        <f t="shared" si="0"/>
        <v>21800</v>
      </c>
      <c r="E14" s="12">
        <f t="shared" si="0"/>
        <v>23300</v>
      </c>
      <c r="F14" s="12">
        <f t="shared" si="0"/>
        <v>29960</v>
      </c>
      <c r="G14" s="12">
        <f t="shared" si="0"/>
        <v>31460</v>
      </c>
      <c r="H14" s="12">
        <f t="shared" si="0"/>
        <v>32960</v>
      </c>
      <c r="I14" s="12">
        <f t="shared" si="0"/>
        <v>34460</v>
      </c>
      <c r="J14" s="12">
        <f t="shared" si="0"/>
        <v>46360</v>
      </c>
      <c r="K14" s="12">
        <f t="shared" si="0"/>
        <v>47860</v>
      </c>
      <c r="L14" s="12">
        <f t="shared" si="0"/>
        <v>49360</v>
      </c>
      <c r="M14" s="12">
        <f t="shared" si="0"/>
        <v>50860</v>
      </c>
      <c r="N14" s="12">
        <f t="shared" si="0"/>
        <v>56820</v>
      </c>
      <c r="O14" s="12">
        <f t="shared" si="0"/>
        <v>58320</v>
      </c>
      <c r="P14" s="12">
        <f t="shared" si="0"/>
        <v>59820</v>
      </c>
      <c r="Q14" s="13">
        <f t="shared" si="0"/>
        <v>61320</v>
      </c>
    </row>
    <row r="15" spans="1:17" ht="30.75" customHeight="1" thickBot="1">
      <c r="A15" s="100"/>
      <c r="B15" s="100"/>
      <c r="C15" s="100"/>
      <c r="D15" s="100"/>
      <c r="E15" s="100"/>
      <c r="F15" s="100"/>
      <c r="G15" s="100"/>
      <c r="H15" s="100"/>
      <c r="I15" s="100"/>
      <c r="J15" s="100"/>
      <c r="K15" s="100"/>
      <c r="L15" s="100"/>
      <c r="M15" s="100"/>
      <c r="N15" s="100"/>
      <c r="O15" s="100"/>
      <c r="P15" s="100"/>
      <c r="Q15" s="100"/>
    </row>
    <row r="16" spans="1:17" s="2" customFormat="1" ht="12" customHeight="1">
      <c r="A16" s="101" t="s">
        <v>15</v>
      </c>
      <c r="B16" s="96" t="s">
        <v>32</v>
      </c>
      <c r="C16" s="96" t="s">
        <v>30</v>
      </c>
      <c r="D16" s="96" t="s">
        <v>31</v>
      </c>
      <c r="E16" s="96" t="s">
        <v>33</v>
      </c>
      <c r="F16" s="96" t="s">
        <v>34</v>
      </c>
      <c r="G16" s="96" t="s">
        <v>35</v>
      </c>
      <c r="H16" s="96" t="s">
        <v>36</v>
      </c>
      <c r="I16" s="96" t="s">
        <v>37</v>
      </c>
      <c r="J16" s="96" t="s">
        <v>38</v>
      </c>
      <c r="K16" s="96" t="s">
        <v>39</v>
      </c>
      <c r="L16" s="96" t="s">
        <v>40</v>
      </c>
      <c r="M16" s="96" t="s">
        <v>41</v>
      </c>
      <c r="N16" s="96" t="s">
        <v>42</v>
      </c>
      <c r="O16" s="96" t="s">
        <v>43</v>
      </c>
      <c r="P16" s="96" t="s">
        <v>44</v>
      </c>
      <c r="Q16" s="98" t="s">
        <v>45</v>
      </c>
    </row>
    <row r="17" spans="1:17" s="3" customFormat="1" ht="12.75" thickBot="1">
      <c r="A17" s="102"/>
      <c r="B17" s="97"/>
      <c r="C17" s="97"/>
      <c r="D17" s="97"/>
      <c r="E17" s="97"/>
      <c r="F17" s="97"/>
      <c r="G17" s="97"/>
      <c r="H17" s="97"/>
      <c r="I17" s="97"/>
      <c r="J17" s="97"/>
      <c r="K17" s="97"/>
      <c r="L17" s="97"/>
      <c r="M17" s="97"/>
      <c r="N17" s="97"/>
      <c r="O17" s="97"/>
      <c r="P17" s="97"/>
      <c r="Q17" s="99"/>
    </row>
    <row r="18" spans="1:17" s="4" customFormat="1" ht="21" customHeight="1">
      <c r="A18" s="6" t="s">
        <v>0</v>
      </c>
      <c r="B18" s="15">
        <v>7800</v>
      </c>
      <c r="C18" s="15">
        <v>7800</v>
      </c>
      <c r="D18" s="15">
        <v>7800</v>
      </c>
      <c r="E18" s="15">
        <v>7800</v>
      </c>
      <c r="F18" s="15">
        <v>7800</v>
      </c>
      <c r="G18" s="15">
        <v>7800</v>
      </c>
      <c r="H18" s="15">
        <v>7800</v>
      </c>
      <c r="I18" s="15">
        <v>7800</v>
      </c>
      <c r="J18" s="15">
        <v>15600</v>
      </c>
      <c r="K18" s="15">
        <v>15600</v>
      </c>
      <c r="L18" s="15">
        <v>15600</v>
      </c>
      <c r="M18" s="15">
        <v>15600</v>
      </c>
      <c r="N18" s="15">
        <v>15600</v>
      </c>
      <c r="O18" s="15">
        <v>15600</v>
      </c>
      <c r="P18" s="15">
        <v>15600</v>
      </c>
      <c r="Q18" s="15">
        <v>15600</v>
      </c>
    </row>
    <row r="19" spans="1:17" s="4" customFormat="1" ht="21" customHeight="1">
      <c r="A19" s="11" t="s">
        <v>116</v>
      </c>
      <c r="B19" s="18">
        <v>4500</v>
      </c>
      <c r="C19" s="18">
        <v>4500</v>
      </c>
      <c r="D19" s="18">
        <v>4500</v>
      </c>
      <c r="E19" s="18">
        <v>4500</v>
      </c>
      <c r="F19" s="18">
        <v>4500</v>
      </c>
      <c r="G19" s="18">
        <v>4500</v>
      </c>
      <c r="H19" s="18">
        <v>4500</v>
      </c>
      <c r="I19" s="18">
        <v>4500</v>
      </c>
      <c r="J19" s="18">
        <v>4500</v>
      </c>
      <c r="K19" s="18">
        <v>4500</v>
      </c>
      <c r="L19" s="18">
        <v>4500</v>
      </c>
      <c r="M19" s="18">
        <v>4500</v>
      </c>
      <c r="N19" s="18">
        <v>4500</v>
      </c>
      <c r="O19" s="18">
        <v>4500</v>
      </c>
      <c r="P19" s="18">
        <v>4500</v>
      </c>
      <c r="Q19" s="18">
        <v>4500</v>
      </c>
    </row>
    <row r="20" spans="1:17" s="4" customFormat="1" ht="21" customHeight="1">
      <c r="A20" s="11" t="s">
        <v>1</v>
      </c>
      <c r="B20" s="18">
        <v>5000</v>
      </c>
      <c r="C20" s="18">
        <v>5000</v>
      </c>
      <c r="D20" s="18">
        <v>5000</v>
      </c>
      <c r="E20" s="18">
        <v>5000</v>
      </c>
      <c r="F20" s="18">
        <v>5000</v>
      </c>
      <c r="G20" s="18">
        <v>5000</v>
      </c>
      <c r="H20" s="18">
        <v>5000</v>
      </c>
      <c r="I20" s="18">
        <v>5000</v>
      </c>
      <c r="J20" s="18">
        <v>5000</v>
      </c>
      <c r="K20" s="18">
        <v>5000</v>
      </c>
      <c r="L20" s="18">
        <v>5000</v>
      </c>
      <c r="M20" s="18">
        <v>5000</v>
      </c>
      <c r="N20" s="18">
        <v>5000</v>
      </c>
      <c r="O20" s="18">
        <v>5000</v>
      </c>
      <c r="P20" s="18">
        <v>5000</v>
      </c>
      <c r="Q20" s="19">
        <v>5000</v>
      </c>
    </row>
    <row r="21" spans="1:17" s="4" customFormat="1" ht="21" customHeight="1">
      <c r="A21" s="7" t="s">
        <v>13</v>
      </c>
      <c r="B21" s="18">
        <f>1500*17</f>
        <v>25500</v>
      </c>
      <c r="C21" s="18">
        <f>1500*18</f>
        <v>27000</v>
      </c>
      <c r="D21" s="18">
        <f>1500*19</f>
        <v>28500</v>
      </c>
      <c r="E21" s="18">
        <f>1500*20</f>
        <v>30000</v>
      </c>
      <c r="F21" s="18">
        <f>1500*21</f>
        <v>31500</v>
      </c>
      <c r="G21" s="18">
        <f>1500*22</f>
        <v>33000</v>
      </c>
      <c r="H21" s="18">
        <f>1500*23</f>
        <v>34500</v>
      </c>
      <c r="I21" s="18">
        <f>1500*24</f>
        <v>36000</v>
      </c>
      <c r="J21" s="18">
        <f>1500*25</f>
        <v>37500</v>
      </c>
      <c r="K21" s="18">
        <f>1500*26</f>
        <v>39000</v>
      </c>
      <c r="L21" s="18">
        <f>1500*27</f>
        <v>40500</v>
      </c>
      <c r="M21" s="18">
        <f>1500*28</f>
        <v>42000</v>
      </c>
      <c r="N21" s="18">
        <f>1500*29</f>
        <v>43500</v>
      </c>
      <c r="O21" s="18">
        <f>1500*30</f>
        <v>45000</v>
      </c>
      <c r="P21" s="18">
        <f>1500*31</f>
        <v>46500</v>
      </c>
      <c r="Q21" s="19">
        <f>1500*32</f>
        <v>48000</v>
      </c>
    </row>
    <row r="22" spans="1:17" s="4" customFormat="1" ht="21" customHeight="1">
      <c r="A22" s="7" t="s">
        <v>22</v>
      </c>
      <c r="B22" s="8">
        <v>5160</v>
      </c>
      <c r="C22" s="8">
        <v>5160</v>
      </c>
      <c r="D22" s="8">
        <v>5160</v>
      </c>
      <c r="E22" s="8">
        <v>5160</v>
      </c>
      <c r="F22" s="8">
        <v>5160</v>
      </c>
      <c r="G22" s="8">
        <v>5160</v>
      </c>
      <c r="H22" s="8">
        <v>5160</v>
      </c>
      <c r="I22" s="8">
        <v>5160</v>
      </c>
      <c r="J22" s="8">
        <v>5160</v>
      </c>
      <c r="K22" s="8">
        <v>5160</v>
      </c>
      <c r="L22" s="8">
        <v>5160</v>
      </c>
      <c r="M22" s="8">
        <v>5160</v>
      </c>
      <c r="N22" s="8">
        <v>5160</v>
      </c>
      <c r="O22" s="8">
        <v>5160</v>
      </c>
      <c r="P22" s="8">
        <v>5160</v>
      </c>
      <c r="Q22" s="8">
        <v>5160</v>
      </c>
    </row>
    <row r="23" spans="1:17" s="4" customFormat="1" ht="21" customHeight="1">
      <c r="A23" s="9" t="s">
        <v>16</v>
      </c>
      <c r="B23" s="8">
        <v>10400</v>
      </c>
      <c r="C23" s="8">
        <v>10400</v>
      </c>
      <c r="D23" s="8">
        <v>10400</v>
      </c>
      <c r="E23" s="8">
        <v>10400</v>
      </c>
      <c r="F23" s="8">
        <v>10400</v>
      </c>
      <c r="G23" s="8">
        <v>10400</v>
      </c>
      <c r="H23" s="8">
        <v>10400</v>
      </c>
      <c r="I23" s="8">
        <v>10400</v>
      </c>
      <c r="J23" s="8">
        <v>10400</v>
      </c>
      <c r="K23" s="8">
        <v>10400</v>
      </c>
      <c r="L23" s="8">
        <v>10400</v>
      </c>
      <c r="M23" s="8">
        <v>10400</v>
      </c>
      <c r="N23" s="8">
        <v>10400</v>
      </c>
      <c r="O23" s="8">
        <v>10400</v>
      </c>
      <c r="P23" s="8">
        <v>10400</v>
      </c>
      <c r="Q23" s="8">
        <v>10400</v>
      </c>
    </row>
    <row r="24" spans="1:17" s="4" customFormat="1" ht="21" customHeight="1">
      <c r="A24" s="9" t="s">
        <v>17</v>
      </c>
      <c r="B24" s="8">
        <v>4460</v>
      </c>
      <c r="C24" s="8">
        <v>4460</v>
      </c>
      <c r="D24" s="8">
        <v>4460</v>
      </c>
      <c r="E24" s="8">
        <v>4460</v>
      </c>
      <c r="F24" s="8">
        <v>4460</v>
      </c>
      <c r="G24" s="8">
        <v>4460</v>
      </c>
      <c r="H24" s="8">
        <v>4460</v>
      </c>
      <c r="I24" s="8">
        <v>4460</v>
      </c>
      <c r="J24" s="8">
        <v>4460</v>
      </c>
      <c r="K24" s="8">
        <v>4460</v>
      </c>
      <c r="L24" s="8">
        <v>4460</v>
      </c>
      <c r="M24" s="8">
        <v>4460</v>
      </c>
      <c r="N24" s="8">
        <v>4460</v>
      </c>
      <c r="O24" s="8">
        <v>4460</v>
      </c>
      <c r="P24" s="8">
        <v>4460</v>
      </c>
      <c r="Q24" s="8">
        <v>4460</v>
      </c>
    </row>
    <row r="25" spans="1:17" s="4" customFormat="1" ht="21" customHeight="1">
      <c r="A25" s="9" t="s">
        <v>18</v>
      </c>
      <c r="B25" s="8">
        <v>4460</v>
      </c>
      <c r="C25" s="8">
        <v>4460</v>
      </c>
      <c r="D25" s="8">
        <v>4460</v>
      </c>
      <c r="E25" s="8">
        <v>4460</v>
      </c>
      <c r="F25" s="8">
        <v>4460</v>
      </c>
      <c r="G25" s="8">
        <v>4460</v>
      </c>
      <c r="H25" s="8">
        <v>4460</v>
      </c>
      <c r="I25" s="8">
        <v>4460</v>
      </c>
      <c r="J25" s="8">
        <v>4460</v>
      </c>
      <c r="K25" s="8">
        <v>4460</v>
      </c>
      <c r="L25" s="8">
        <v>4460</v>
      </c>
      <c r="M25" s="8">
        <v>4460</v>
      </c>
      <c r="N25" s="8">
        <v>4460</v>
      </c>
      <c r="O25" s="8">
        <v>4460</v>
      </c>
      <c r="P25" s="8">
        <v>4460</v>
      </c>
      <c r="Q25" s="8">
        <v>4460</v>
      </c>
    </row>
    <row r="26" spans="1:17" s="4" customFormat="1" ht="27" customHeight="1">
      <c r="A26" s="14" t="s">
        <v>46</v>
      </c>
      <c r="B26" s="18"/>
      <c r="C26" s="18"/>
      <c r="D26" s="18"/>
      <c r="E26" s="18"/>
      <c r="F26" s="18">
        <v>6380</v>
      </c>
      <c r="G26" s="18">
        <v>6380</v>
      </c>
      <c r="H26" s="18">
        <v>6380</v>
      </c>
      <c r="I26" s="18">
        <v>6380</v>
      </c>
      <c r="J26" s="18">
        <v>6380</v>
      </c>
      <c r="K26" s="18">
        <v>6380</v>
      </c>
      <c r="L26" s="18">
        <v>6380</v>
      </c>
      <c r="M26" s="18">
        <v>6380</v>
      </c>
      <c r="N26" s="18">
        <v>6380</v>
      </c>
      <c r="O26" s="18">
        <v>6380</v>
      </c>
      <c r="P26" s="18">
        <v>6380</v>
      </c>
      <c r="Q26" s="18">
        <v>6380</v>
      </c>
    </row>
    <row r="27" spans="1:17" s="4" customFormat="1" ht="21" customHeight="1">
      <c r="A27" s="9" t="s">
        <v>19</v>
      </c>
      <c r="B27" s="18"/>
      <c r="C27" s="18"/>
      <c r="D27" s="18"/>
      <c r="E27" s="18"/>
      <c r="F27" s="18"/>
      <c r="G27" s="18"/>
      <c r="H27" s="18"/>
      <c r="I27" s="18"/>
      <c r="J27" s="8">
        <v>4460</v>
      </c>
      <c r="K27" s="8">
        <v>4460</v>
      </c>
      <c r="L27" s="8">
        <v>4460</v>
      </c>
      <c r="M27" s="8">
        <v>4460</v>
      </c>
      <c r="N27" s="8">
        <v>4460</v>
      </c>
      <c r="O27" s="8">
        <v>4460</v>
      </c>
      <c r="P27" s="8">
        <v>4460</v>
      </c>
      <c r="Q27" s="8">
        <v>4460</v>
      </c>
    </row>
    <row r="28" spans="1:17" s="4" customFormat="1" ht="21" customHeight="1">
      <c r="A28" s="9" t="s">
        <v>20</v>
      </c>
      <c r="B28" s="18"/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8">
        <v>4460</v>
      </c>
      <c r="O28" s="8">
        <v>4460</v>
      </c>
      <c r="P28" s="8">
        <v>4460</v>
      </c>
      <c r="Q28" s="8">
        <v>4460</v>
      </c>
    </row>
    <row r="29" spans="1:17" s="4" customFormat="1" ht="16.5" customHeight="1">
      <c r="A29" s="89" t="s">
        <v>72</v>
      </c>
      <c r="B29" s="90"/>
      <c r="C29" s="90"/>
      <c r="D29" s="90"/>
      <c r="E29" s="90"/>
      <c r="F29" s="90"/>
      <c r="G29" s="90"/>
      <c r="H29" s="90"/>
      <c r="I29" s="90"/>
      <c r="J29" s="90"/>
      <c r="K29" s="90"/>
      <c r="L29" s="90"/>
      <c r="M29" s="90"/>
      <c r="N29" s="90"/>
      <c r="O29" s="90"/>
      <c r="P29" s="90"/>
      <c r="Q29" s="91"/>
    </row>
    <row r="30" spans="1:17" s="4" customFormat="1" ht="16.5" customHeight="1">
      <c r="A30" s="92" t="s">
        <v>117</v>
      </c>
      <c r="B30" s="93"/>
      <c r="C30" s="93"/>
      <c r="D30" s="93"/>
      <c r="E30" s="93"/>
      <c r="F30" s="93"/>
      <c r="G30" s="93"/>
      <c r="H30" s="93"/>
      <c r="I30" s="93"/>
      <c r="J30" s="93"/>
      <c r="K30" s="93"/>
      <c r="L30" s="93"/>
      <c r="M30" s="93"/>
      <c r="N30" s="93"/>
      <c r="O30" s="93"/>
      <c r="P30" s="93"/>
      <c r="Q30" s="94"/>
    </row>
    <row r="31" spans="1:17" s="4" customFormat="1" ht="16.5" customHeight="1" thickBot="1">
      <c r="A31" s="108" t="s">
        <v>71</v>
      </c>
      <c r="B31" s="109"/>
      <c r="C31" s="109"/>
      <c r="D31" s="109"/>
      <c r="E31" s="109"/>
      <c r="F31" s="109"/>
      <c r="G31" s="109"/>
      <c r="H31" s="109"/>
      <c r="I31" s="109"/>
      <c r="J31" s="109"/>
      <c r="K31" s="109"/>
      <c r="L31" s="109"/>
      <c r="M31" s="109"/>
      <c r="N31" s="109"/>
      <c r="O31" s="109"/>
      <c r="P31" s="109"/>
      <c r="Q31" s="110"/>
    </row>
    <row r="32" spans="1:17" s="5" customFormat="1" ht="27" customHeight="1" thickBot="1">
      <c r="A32" s="20" t="s">
        <v>2</v>
      </c>
      <c r="B32" s="12">
        <f t="shared" ref="B32:Q32" si="1">SUM(B18:B30)</f>
        <v>67280</v>
      </c>
      <c r="C32" s="12">
        <f t="shared" si="1"/>
        <v>68780</v>
      </c>
      <c r="D32" s="12">
        <f t="shared" si="1"/>
        <v>70280</v>
      </c>
      <c r="E32" s="12">
        <f t="shared" si="1"/>
        <v>71780</v>
      </c>
      <c r="F32" s="12">
        <f t="shared" si="1"/>
        <v>79660</v>
      </c>
      <c r="G32" s="12">
        <f t="shared" si="1"/>
        <v>81160</v>
      </c>
      <c r="H32" s="12">
        <f t="shared" si="1"/>
        <v>82660</v>
      </c>
      <c r="I32" s="12">
        <f t="shared" si="1"/>
        <v>84160</v>
      </c>
      <c r="J32" s="12">
        <f t="shared" si="1"/>
        <v>97920</v>
      </c>
      <c r="K32" s="12">
        <f t="shared" si="1"/>
        <v>99420</v>
      </c>
      <c r="L32" s="12">
        <f t="shared" si="1"/>
        <v>100920</v>
      </c>
      <c r="M32" s="12">
        <f t="shared" si="1"/>
        <v>102420</v>
      </c>
      <c r="N32" s="12">
        <f t="shared" si="1"/>
        <v>108380</v>
      </c>
      <c r="O32" s="12">
        <f t="shared" si="1"/>
        <v>109880</v>
      </c>
      <c r="P32" s="12">
        <f t="shared" si="1"/>
        <v>111380</v>
      </c>
      <c r="Q32" s="13">
        <f t="shared" si="1"/>
        <v>112880</v>
      </c>
    </row>
    <row r="35" spans="1:17" ht="34.5" customHeight="1" thickBot="1">
      <c r="A35" s="95" t="s">
        <v>14</v>
      </c>
      <c r="B35" s="95"/>
      <c r="C35" s="95"/>
      <c r="D35" s="95"/>
      <c r="E35" s="95"/>
      <c r="F35" s="95"/>
      <c r="G35" s="95"/>
      <c r="H35" s="95"/>
      <c r="I35" s="95"/>
      <c r="J35" s="95"/>
      <c r="K35" s="95"/>
      <c r="L35" s="95"/>
      <c r="M35" s="95"/>
      <c r="N35" s="95"/>
      <c r="O35" s="95"/>
      <c r="P35" s="95"/>
      <c r="Q35" s="95"/>
    </row>
    <row r="36" spans="1:17" s="2" customFormat="1" ht="12" customHeight="1">
      <c r="A36" s="101" t="s">
        <v>15</v>
      </c>
      <c r="B36" s="96" t="s">
        <v>48</v>
      </c>
      <c r="C36" s="96" t="s">
        <v>49</v>
      </c>
      <c r="D36" s="96" t="s">
        <v>50</v>
      </c>
      <c r="E36" s="96" t="s">
        <v>51</v>
      </c>
      <c r="F36" s="96" t="s">
        <v>52</v>
      </c>
      <c r="G36" s="96" t="s">
        <v>53</v>
      </c>
      <c r="H36" s="96" t="s">
        <v>54</v>
      </c>
      <c r="I36" s="96" t="s">
        <v>55</v>
      </c>
      <c r="J36" s="96" t="s">
        <v>56</v>
      </c>
      <c r="K36" s="96" t="s">
        <v>57</v>
      </c>
      <c r="L36" s="96" t="s">
        <v>58</v>
      </c>
      <c r="M36" s="96" t="s">
        <v>59</v>
      </c>
      <c r="N36" s="96" t="s">
        <v>60</v>
      </c>
      <c r="O36" s="96" t="s">
        <v>61</v>
      </c>
      <c r="P36" s="96" t="s">
        <v>62</v>
      </c>
      <c r="Q36" s="98" t="s">
        <v>63</v>
      </c>
    </row>
    <row r="37" spans="1:17" s="3" customFormat="1" ht="12.75" thickBot="1">
      <c r="A37" s="102"/>
      <c r="B37" s="97"/>
      <c r="C37" s="97"/>
      <c r="D37" s="97"/>
      <c r="E37" s="97"/>
      <c r="F37" s="97"/>
      <c r="G37" s="97"/>
      <c r="H37" s="97"/>
      <c r="I37" s="97"/>
      <c r="J37" s="97"/>
      <c r="K37" s="97"/>
      <c r="L37" s="97"/>
      <c r="M37" s="97"/>
      <c r="N37" s="97"/>
      <c r="O37" s="97"/>
      <c r="P37" s="97"/>
      <c r="Q37" s="99"/>
    </row>
    <row r="38" spans="1:17" s="4" customFormat="1" ht="21" customHeight="1">
      <c r="A38" s="6" t="s">
        <v>0</v>
      </c>
      <c r="B38" s="15">
        <v>15600</v>
      </c>
      <c r="C38" s="15">
        <v>15600</v>
      </c>
      <c r="D38" s="15">
        <v>15600</v>
      </c>
      <c r="E38" s="15">
        <v>15600</v>
      </c>
      <c r="F38" s="15">
        <v>15600</v>
      </c>
      <c r="G38" s="15">
        <v>15600</v>
      </c>
      <c r="H38" s="15">
        <v>15600</v>
      </c>
      <c r="I38" s="15">
        <v>15600</v>
      </c>
      <c r="J38" s="15">
        <v>15600</v>
      </c>
      <c r="K38" s="15">
        <v>15600</v>
      </c>
      <c r="L38" s="15">
        <v>15600</v>
      </c>
      <c r="M38" s="15">
        <v>15600</v>
      </c>
      <c r="N38" s="15">
        <v>15600</v>
      </c>
      <c r="O38" s="15">
        <v>15600</v>
      </c>
      <c r="P38" s="15">
        <v>15600</v>
      </c>
      <c r="Q38" s="15">
        <v>15600</v>
      </c>
    </row>
    <row r="39" spans="1:17" s="4" customFormat="1" ht="21" customHeight="1">
      <c r="A39" s="11" t="s">
        <v>116</v>
      </c>
      <c r="B39" s="18">
        <v>4500</v>
      </c>
      <c r="C39" s="18">
        <v>4500</v>
      </c>
      <c r="D39" s="18">
        <v>4500</v>
      </c>
      <c r="E39" s="18">
        <v>4500</v>
      </c>
      <c r="F39" s="18">
        <v>4500</v>
      </c>
      <c r="G39" s="18">
        <v>4500</v>
      </c>
      <c r="H39" s="18">
        <v>4500</v>
      </c>
      <c r="I39" s="18">
        <v>4500</v>
      </c>
      <c r="J39" s="18">
        <v>4500</v>
      </c>
      <c r="K39" s="18">
        <v>4500</v>
      </c>
      <c r="L39" s="18">
        <v>4500</v>
      </c>
      <c r="M39" s="18">
        <v>4500</v>
      </c>
      <c r="N39" s="18">
        <v>4500</v>
      </c>
      <c r="O39" s="18">
        <v>4500</v>
      </c>
      <c r="P39" s="18">
        <v>4500</v>
      </c>
      <c r="Q39" s="18">
        <v>4500</v>
      </c>
    </row>
    <row r="40" spans="1:17" s="4" customFormat="1" ht="21" customHeight="1">
      <c r="A40" s="11" t="s">
        <v>1</v>
      </c>
      <c r="B40" s="18">
        <v>5000</v>
      </c>
      <c r="C40" s="18">
        <v>5000</v>
      </c>
      <c r="D40" s="18">
        <v>5000</v>
      </c>
      <c r="E40" s="18">
        <v>5000</v>
      </c>
      <c r="F40" s="18">
        <v>5000</v>
      </c>
      <c r="G40" s="18">
        <v>5000</v>
      </c>
      <c r="H40" s="18">
        <v>5000</v>
      </c>
      <c r="I40" s="18">
        <v>5000</v>
      </c>
      <c r="J40" s="18">
        <v>5000</v>
      </c>
      <c r="K40" s="18">
        <v>5000</v>
      </c>
      <c r="L40" s="18">
        <v>5000</v>
      </c>
      <c r="M40" s="18">
        <v>5000</v>
      </c>
      <c r="N40" s="18">
        <v>5000</v>
      </c>
      <c r="O40" s="18">
        <v>5000</v>
      </c>
      <c r="P40" s="18">
        <v>5000</v>
      </c>
      <c r="Q40" s="19">
        <v>5000</v>
      </c>
    </row>
    <row r="41" spans="1:17" s="4" customFormat="1" ht="21" customHeight="1">
      <c r="A41" s="7" t="s">
        <v>13</v>
      </c>
      <c r="B41" s="18">
        <f>1500*33</f>
        <v>49500</v>
      </c>
      <c r="C41" s="18">
        <f>1500*34</f>
        <v>51000</v>
      </c>
      <c r="D41" s="18">
        <f>1500*35</f>
        <v>52500</v>
      </c>
      <c r="E41" s="18">
        <f>1500*36</f>
        <v>54000</v>
      </c>
      <c r="F41" s="18">
        <f>1500*37</f>
        <v>55500</v>
      </c>
      <c r="G41" s="18">
        <f>1500*38</f>
        <v>57000</v>
      </c>
      <c r="H41" s="18">
        <f>1500*39</f>
        <v>58500</v>
      </c>
      <c r="I41" s="18">
        <f>1500*40</f>
        <v>60000</v>
      </c>
      <c r="J41" s="18">
        <f>1500*41</f>
        <v>61500</v>
      </c>
      <c r="K41" s="18">
        <f>1500*42</f>
        <v>63000</v>
      </c>
      <c r="L41" s="18">
        <f>1500*43</f>
        <v>64500</v>
      </c>
      <c r="M41" s="18">
        <f>1500*44</f>
        <v>66000</v>
      </c>
      <c r="N41" s="18">
        <f>1500*45</f>
        <v>67500</v>
      </c>
      <c r="O41" s="18">
        <f>1500*46</f>
        <v>69000</v>
      </c>
      <c r="P41" s="18">
        <f>1500*47</f>
        <v>70500</v>
      </c>
      <c r="Q41" s="19">
        <f>1500*48</f>
        <v>72000</v>
      </c>
    </row>
    <row r="42" spans="1:17" s="4" customFormat="1" ht="21" customHeight="1">
      <c r="A42" s="7" t="s">
        <v>22</v>
      </c>
      <c r="B42" s="8">
        <v>5160</v>
      </c>
      <c r="C42" s="8">
        <v>5160</v>
      </c>
      <c r="D42" s="8">
        <v>5160</v>
      </c>
      <c r="E42" s="8">
        <v>5160</v>
      </c>
      <c r="F42" s="8">
        <v>5160</v>
      </c>
      <c r="G42" s="8">
        <v>5160</v>
      </c>
      <c r="H42" s="8">
        <v>5160</v>
      </c>
      <c r="I42" s="8">
        <v>5160</v>
      </c>
      <c r="J42" s="8">
        <v>5160</v>
      </c>
      <c r="K42" s="8">
        <v>5160</v>
      </c>
      <c r="L42" s="8">
        <v>5160</v>
      </c>
      <c r="M42" s="8">
        <v>5160</v>
      </c>
      <c r="N42" s="8">
        <v>5160</v>
      </c>
      <c r="O42" s="8">
        <v>5160</v>
      </c>
      <c r="P42" s="8">
        <v>5160</v>
      </c>
      <c r="Q42" s="8">
        <v>5160</v>
      </c>
    </row>
    <row r="43" spans="1:17" s="4" customFormat="1" ht="21" customHeight="1">
      <c r="A43" s="9" t="s">
        <v>16</v>
      </c>
      <c r="B43" s="8">
        <v>10400</v>
      </c>
      <c r="C43" s="8">
        <v>10400</v>
      </c>
      <c r="D43" s="8">
        <v>10400</v>
      </c>
      <c r="E43" s="8">
        <v>10400</v>
      </c>
      <c r="F43" s="8">
        <v>10400</v>
      </c>
      <c r="G43" s="8">
        <v>10400</v>
      </c>
      <c r="H43" s="8">
        <v>10400</v>
      </c>
      <c r="I43" s="8">
        <v>10400</v>
      </c>
      <c r="J43" s="8">
        <v>10400</v>
      </c>
      <c r="K43" s="8">
        <v>10400</v>
      </c>
      <c r="L43" s="8">
        <v>10400</v>
      </c>
      <c r="M43" s="8">
        <v>10400</v>
      </c>
      <c r="N43" s="8">
        <v>10400</v>
      </c>
      <c r="O43" s="8">
        <v>10400</v>
      </c>
      <c r="P43" s="8">
        <v>10400</v>
      </c>
      <c r="Q43" s="8">
        <v>10400</v>
      </c>
    </row>
    <row r="44" spans="1:17" s="4" customFormat="1" ht="21" customHeight="1">
      <c r="A44" s="9" t="s">
        <v>17</v>
      </c>
      <c r="B44" s="8">
        <v>4460</v>
      </c>
      <c r="C44" s="8">
        <v>4460</v>
      </c>
      <c r="D44" s="8">
        <v>4460</v>
      </c>
      <c r="E44" s="8">
        <v>4460</v>
      </c>
      <c r="F44" s="8">
        <v>4460</v>
      </c>
      <c r="G44" s="8">
        <v>4460</v>
      </c>
      <c r="H44" s="8">
        <v>4460</v>
      </c>
      <c r="I44" s="8">
        <v>4460</v>
      </c>
      <c r="J44" s="8">
        <v>4460</v>
      </c>
      <c r="K44" s="8">
        <v>4460</v>
      </c>
      <c r="L44" s="8">
        <v>4460</v>
      </c>
      <c r="M44" s="8">
        <v>4460</v>
      </c>
      <c r="N44" s="8">
        <v>4460</v>
      </c>
      <c r="O44" s="8">
        <v>4460</v>
      </c>
      <c r="P44" s="8">
        <v>4460</v>
      </c>
      <c r="Q44" s="8">
        <v>4460</v>
      </c>
    </row>
    <row r="45" spans="1:17" s="4" customFormat="1" ht="21" customHeight="1">
      <c r="A45" s="9" t="s">
        <v>18</v>
      </c>
      <c r="B45" s="8">
        <v>4460</v>
      </c>
      <c r="C45" s="8">
        <v>4460</v>
      </c>
      <c r="D45" s="8">
        <v>4460</v>
      </c>
      <c r="E45" s="8">
        <v>4460</v>
      </c>
      <c r="F45" s="8">
        <v>4460</v>
      </c>
      <c r="G45" s="8">
        <v>4460</v>
      </c>
      <c r="H45" s="8">
        <v>4460</v>
      </c>
      <c r="I45" s="8">
        <v>4460</v>
      </c>
      <c r="J45" s="8">
        <v>4460</v>
      </c>
      <c r="K45" s="8">
        <v>4460</v>
      </c>
      <c r="L45" s="8">
        <v>4460</v>
      </c>
      <c r="M45" s="8">
        <v>4460</v>
      </c>
      <c r="N45" s="8">
        <v>4460</v>
      </c>
      <c r="O45" s="8">
        <v>4460</v>
      </c>
      <c r="P45" s="8">
        <v>4460</v>
      </c>
      <c r="Q45" s="8">
        <v>4460</v>
      </c>
    </row>
    <row r="46" spans="1:17" s="4" customFormat="1" ht="27" customHeight="1">
      <c r="A46" s="14" t="s">
        <v>46</v>
      </c>
      <c r="B46" s="18">
        <v>6380</v>
      </c>
      <c r="C46" s="18">
        <v>6380</v>
      </c>
      <c r="D46" s="18">
        <v>6380</v>
      </c>
      <c r="E46" s="18">
        <v>6380</v>
      </c>
      <c r="F46" s="18">
        <v>6380</v>
      </c>
      <c r="G46" s="18">
        <v>6380</v>
      </c>
      <c r="H46" s="18">
        <v>6380</v>
      </c>
      <c r="I46" s="18">
        <v>6380</v>
      </c>
      <c r="J46" s="18">
        <v>6380</v>
      </c>
      <c r="K46" s="18">
        <v>6380</v>
      </c>
      <c r="L46" s="18">
        <v>6380</v>
      </c>
      <c r="M46" s="18">
        <v>6380</v>
      </c>
      <c r="N46" s="18">
        <v>6380</v>
      </c>
      <c r="O46" s="18">
        <v>6380</v>
      </c>
      <c r="P46" s="18">
        <v>6380</v>
      </c>
      <c r="Q46" s="18">
        <v>6380</v>
      </c>
    </row>
    <row r="47" spans="1:17" s="4" customFormat="1" ht="21" customHeight="1">
      <c r="A47" s="9" t="s">
        <v>19</v>
      </c>
      <c r="B47" s="8">
        <v>4460</v>
      </c>
      <c r="C47" s="8">
        <v>4460</v>
      </c>
      <c r="D47" s="8">
        <v>4460</v>
      </c>
      <c r="E47" s="8">
        <v>4460</v>
      </c>
      <c r="F47" s="8">
        <v>4460</v>
      </c>
      <c r="G47" s="8">
        <v>4460</v>
      </c>
      <c r="H47" s="8">
        <v>4460</v>
      </c>
      <c r="I47" s="8">
        <v>4460</v>
      </c>
      <c r="J47" s="8">
        <v>4460</v>
      </c>
      <c r="K47" s="8">
        <v>4460</v>
      </c>
      <c r="L47" s="8">
        <v>4460</v>
      </c>
      <c r="M47" s="8">
        <v>4460</v>
      </c>
      <c r="N47" s="8">
        <v>4460</v>
      </c>
      <c r="O47" s="8">
        <v>4460</v>
      </c>
      <c r="P47" s="8">
        <v>4460</v>
      </c>
      <c r="Q47" s="8">
        <v>4460</v>
      </c>
    </row>
    <row r="48" spans="1:17" s="4" customFormat="1" ht="21" customHeight="1">
      <c r="A48" s="9" t="s">
        <v>20</v>
      </c>
      <c r="B48" s="8">
        <v>4460</v>
      </c>
      <c r="C48" s="8">
        <v>4460</v>
      </c>
      <c r="D48" s="8">
        <v>4460</v>
      </c>
      <c r="E48" s="8">
        <v>4460</v>
      </c>
      <c r="F48" s="8">
        <v>4460</v>
      </c>
      <c r="G48" s="8">
        <v>4460</v>
      </c>
      <c r="H48" s="8">
        <v>4460</v>
      </c>
      <c r="I48" s="8">
        <v>4460</v>
      </c>
      <c r="J48" s="8">
        <v>4460</v>
      </c>
      <c r="K48" s="8">
        <v>4460</v>
      </c>
      <c r="L48" s="8">
        <v>4460</v>
      </c>
      <c r="M48" s="8">
        <v>4460</v>
      </c>
      <c r="N48" s="8">
        <v>4460</v>
      </c>
      <c r="O48" s="8">
        <v>4460</v>
      </c>
      <c r="P48" s="8">
        <v>4460</v>
      </c>
      <c r="Q48" s="8">
        <v>4460</v>
      </c>
    </row>
    <row r="49" spans="1:17" s="4" customFormat="1" ht="21" customHeight="1">
      <c r="A49" s="10" t="s">
        <v>21</v>
      </c>
      <c r="B49" s="8">
        <v>4460</v>
      </c>
      <c r="C49" s="8">
        <v>4460</v>
      </c>
      <c r="D49" s="8">
        <v>4460</v>
      </c>
      <c r="E49" s="8">
        <v>4460</v>
      </c>
      <c r="F49" s="8">
        <v>4460</v>
      </c>
      <c r="G49" s="8">
        <v>4460</v>
      </c>
      <c r="H49" s="8">
        <v>4460</v>
      </c>
      <c r="I49" s="8">
        <v>4460</v>
      </c>
      <c r="J49" s="8">
        <v>4460</v>
      </c>
      <c r="K49" s="8">
        <v>4460</v>
      </c>
      <c r="L49" s="8">
        <v>4460</v>
      </c>
      <c r="M49" s="8">
        <v>4460</v>
      </c>
      <c r="N49" s="8">
        <v>4460</v>
      </c>
      <c r="O49" s="8">
        <v>4460</v>
      </c>
      <c r="P49" s="8">
        <v>4460</v>
      </c>
      <c r="Q49" s="8">
        <v>4460</v>
      </c>
    </row>
    <row r="50" spans="1:17" s="4" customFormat="1" ht="21" customHeight="1">
      <c r="A50" s="10" t="s">
        <v>25</v>
      </c>
      <c r="B50" s="18"/>
      <c r="C50" s="18"/>
      <c r="D50" s="18"/>
      <c r="E50" s="18"/>
      <c r="F50" s="8">
        <v>4440</v>
      </c>
      <c r="G50" s="8">
        <v>4440</v>
      </c>
      <c r="H50" s="8">
        <v>4460</v>
      </c>
      <c r="I50" s="8">
        <v>4460</v>
      </c>
      <c r="J50" s="8">
        <v>4460</v>
      </c>
      <c r="K50" s="8">
        <v>4460</v>
      </c>
      <c r="L50" s="8">
        <v>4460</v>
      </c>
      <c r="M50" s="8">
        <v>4460</v>
      </c>
      <c r="N50" s="8">
        <v>4460</v>
      </c>
      <c r="O50" s="8">
        <v>4460</v>
      </c>
      <c r="P50" s="8">
        <v>4460</v>
      </c>
      <c r="Q50" s="8">
        <v>4460</v>
      </c>
    </row>
    <row r="51" spans="1:17" s="4" customFormat="1" ht="21" customHeight="1">
      <c r="A51" s="10" t="s">
        <v>64</v>
      </c>
      <c r="B51" s="18"/>
      <c r="C51" s="18"/>
      <c r="D51" s="18"/>
      <c r="E51" s="18"/>
      <c r="F51" s="18"/>
      <c r="G51" s="18"/>
      <c r="H51" s="18"/>
      <c r="I51" s="18"/>
      <c r="J51" s="8">
        <v>4460</v>
      </c>
      <c r="K51" s="8">
        <v>4460</v>
      </c>
      <c r="L51" s="8">
        <v>4460</v>
      </c>
      <c r="M51" s="8">
        <v>4460</v>
      </c>
      <c r="N51" s="8">
        <v>4460</v>
      </c>
      <c r="O51" s="8">
        <v>4460</v>
      </c>
      <c r="P51" s="8">
        <v>4460</v>
      </c>
      <c r="Q51" s="8">
        <v>4460</v>
      </c>
    </row>
    <row r="52" spans="1:17" s="4" customFormat="1" ht="21" customHeight="1">
      <c r="A52" s="10" t="s">
        <v>65</v>
      </c>
      <c r="B52" s="18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8">
        <v>4460</v>
      </c>
      <c r="O52" s="8">
        <v>4460</v>
      </c>
      <c r="P52" s="8">
        <v>4460</v>
      </c>
      <c r="Q52" s="8">
        <v>4460</v>
      </c>
    </row>
    <row r="53" spans="1:17" s="4" customFormat="1" ht="16.5" customHeight="1">
      <c r="A53" s="89" t="s">
        <v>72</v>
      </c>
      <c r="B53" s="90"/>
      <c r="C53" s="90"/>
      <c r="D53" s="90"/>
      <c r="E53" s="90"/>
      <c r="F53" s="90"/>
      <c r="G53" s="90"/>
      <c r="H53" s="90"/>
      <c r="I53" s="90"/>
      <c r="J53" s="90"/>
      <c r="K53" s="90"/>
      <c r="L53" s="90"/>
      <c r="M53" s="90"/>
      <c r="N53" s="90"/>
      <c r="O53" s="90"/>
      <c r="P53" s="90"/>
      <c r="Q53" s="91"/>
    </row>
    <row r="54" spans="1:17" s="4" customFormat="1" ht="16.5" customHeight="1">
      <c r="A54" s="92" t="s">
        <v>123</v>
      </c>
      <c r="B54" s="93"/>
      <c r="C54" s="93"/>
      <c r="D54" s="93"/>
      <c r="E54" s="93"/>
      <c r="F54" s="93"/>
      <c r="G54" s="93"/>
      <c r="H54" s="93"/>
      <c r="I54" s="93"/>
      <c r="J54" s="93"/>
      <c r="K54" s="93"/>
      <c r="L54" s="93"/>
      <c r="M54" s="93"/>
      <c r="N54" s="93"/>
      <c r="O54" s="93"/>
      <c r="P54" s="93"/>
      <c r="Q54" s="94"/>
    </row>
    <row r="55" spans="1:17" s="4" customFormat="1" ht="16.5" customHeight="1" thickBot="1">
      <c r="A55" s="108" t="s">
        <v>71</v>
      </c>
      <c r="B55" s="109"/>
      <c r="C55" s="109"/>
      <c r="D55" s="109"/>
      <c r="E55" s="109"/>
      <c r="F55" s="109"/>
      <c r="G55" s="109"/>
      <c r="H55" s="109"/>
      <c r="I55" s="109"/>
      <c r="J55" s="109"/>
      <c r="K55" s="109"/>
      <c r="L55" s="109"/>
      <c r="M55" s="109"/>
      <c r="N55" s="109"/>
      <c r="O55" s="109"/>
      <c r="P55" s="109"/>
      <c r="Q55" s="110"/>
    </row>
    <row r="56" spans="1:17" s="5" customFormat="1" ht="27" customHeight="1" thickBot="1">
      <c r="A56" s="20" t="s">
        <v>2</v>
      </c>
      <c r="B56" s="12">
        <f t="shared" ref="B56:Q56" si="2">SUM(B38:B53)</f>
        <v>118840</v>
      </c>
      <c r="C56" s="12">
        <f t="shared" si="2"/>
        <v>120340</v>
      </c>
      <c r="D56" s="12">
        <f t="shared" si="2"/>
        <v>121840</v>
      </c>
      <c r="E56" s="12">
        <f t="shared" si="2"/>
        <v>123340</v>
      </c>
      <c r="F56" s="12">
        <f t="shared" si="2"/>
        <v>129280</v>
      </c>
      <c r="G56" s="12">
        <f t="shared" si="2"/>
        <v>130780</v>
      </c>
      <c r="H56" s="12">
        <f t="shared" si="2"/>
        <v>132300</v>
      </c>
      <c r="I56" s="12">
        <f t="shared" si="2"/>
        <v>133800</v>
      </c>
      <c r="J56" s="12">
        <f t="shared" si="2"/>
        <v>139760</v>
      </c>
      <c r="K56" s="12">
        <f t="shared" si="2"/>
        <v>141260</v>
      </c>
      <c r="L56" s="12">
        <f t="shared" si="2"/>
        <v>142760</v>
      </c>
      <c r="M56" s="12">
        <f t="shared" si="2"/>
        <v>144260</v>
      </c>
      <c r="N56" s="12">
        <f t="shared" si="2"/>
        <v>150220</v>
      </c>
      <c r="O56" s="12">
        <f t="shared" si="2"/>
        <v>151720</v>
      </c>
      <c r="P56" s="12">
        <f t="shared" si="2"/>
        <v>153220</v>
      </c>
      <c r="Q56" s="13">
        <f t="shared" si="2"/>
        <v>154720</v>
      </c>
    </row>
    <row r="58" spans="1:17" ht="34.5" customHeight="1" thickBot="1">
      <c r="A58" s="95" t="s">
        <v>14</v>
      </c>
      <c r="B58" s="95"/>
      <c r="C58" s="95"/>
      <c r="D58" s="95"/>
      <c r="E58" s="95"/>
      <c r="F58" s="95"/>
      <c r="G58" s="95"/>
      <c r="H58" s="95"/>
      <c r="I58" s="95"/>
      <c r="J58" s="95"/>
      <c r="K58" s="95"/>
      <c r="L58" s="95"/>
      <c r="M58" s="95"/>
      <c r="N58" s="95"/>
      <c r="O58" s="95"/>
      <c r="P58" s="95"/>
      <c r="Q58" s="95"/>
    </row>
    <row r="59" spans="1:17" s="2" customFormat="1" ht="12" customHeight="1">
      <c r="A59" s="101" t="s">
        <v>15</v>
      </c>
      <c r="B59" s="96" t="s">
        <v>66</v>
      </c>
      <c r="C59" s="96" t="s">
        <v>67</v>
      </c>
      <c r="D59" s="96" t="s">
        <v>68</v>
      </c>
      <c r="E59" s="96" t="s">
        <v>69</v>
      </c>
      <c r="F59" s="96"/>
      <c r="G59" s="96"/>
      <c r="H59" s="96"/>
      <c r="I59" s="96"/>
      <c r="J59" s="96"/>
      <c r="K59" s="96"/>
      <c r="L59" s="96"/>
      <c r="M59" s="96"/>
      <c r="N59" s="96"/>
      <c r="O59" s="96"/>
      <c r="P59" s="96"/>
      <c r="Q59" s="98"/>
    </row>
    <row r="60" spans="1:17" s="3" customFormat="1" ht="12.75" thickBot="1">
      <c r="A60" s="102"/>
      <c r="B60" s="97"/>
      <c r="C60" s="97"/>
      <c r="D60" s="97"/>
      <c r="E60" s="97"/>
      <c r="F60" s="97"/>
      <c r="G60" s="97"/>
      <c r="H60" s="97"/>
      <c r="I60" s="97"/>
      <c r="J60" s="97"/>
      <c r="K60" s="97"/>
      <c r="L60" s="97"/>
      <c r="M60" s="97"/>
      <c r="N60" s="97"/>
      <c r="O60" s="97"/>
      <c r="P60" s="97"/>
      <c r="Q60" s="99"/>
    </row>
    <row r="61" spans="1:17" s="4" customFormat="1" ht="21" customHeight="1">
      <c r="A61" s="6" t="s">
        <v>0</v>
      </c>
      <c r="B61" s="15">
        <v>23400</v>
      </c>
      <c r="C61" s="15">
        <v>23400</v>
      </c>
      <c r="D61" s="15">
        <v>23400</v>
      </c>
      <c r="E61" s="15">
        <v>23400</v>
      </c>
      <c r="F61" s="21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6"/>
    </row>
    <row r="62" spans="1:17" s="4" customFormat="1" ht="21" customHeight="1">
      <c r="A62" s="11" t="s">
        <v>116</v>
      </c>
      <c r="B62" s="18">
        <v>9000</v>
      </c>
      <c r="C62" s="18">
        <v>9000</v>
      </c>
      <c r="D62" s="18">
        <v>9000</v>
      </c>
      <c r="E62" s="18">
        <v>9000</v>
      </c>
      <c r="F62" s="22"/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9"/>
    </row>
    <row r="63" spans="1:17" s="4" customFormat="1" ht="21" customHeight="1">
      <c r="A63" s="11" t="s">
        <v>1</v>
      </c>
      <c r="B63" s="18">
        <v>5000</v>
      </c>
      <c r="C63" s="18">
        <v>5000</v>
      </c>
      <c r="D63" s="18">
        <v>5000</v>
      </c>
      <c r="E63" s="18">
        <v>5000</v>
      </c>
      <c r="F63" s="22"/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9"/>
    </row>
    <row r="64" spans="1:17" s="4" customFormat="1" ht="21" customHeight="1">
      <c r="A64" s="7" t="s">
        <v>13</v>
      </c>
      <c r="B64" s="18">
        <f>1500*49</f>
        <v>73500</v>
      </c>
      <c r="C64" s="18">
        <f>1500*50</f>
        <v>75000</v>
      </c>
      <c r="D64" s="18">
        <f>1500*51</f>
        <v>76500</v>
      </c>
      <c r="E64" s="18">
        <f>1500*52</f>
        <v>78000</v>
      </c>
      <c r="F64" s="22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9"/>
    </row>
    <row r="65" spans="1:17" s="4" customFormat="1" ht="21" customHeight="1">
      <c r="A65" s="7" t="s">
        <v>22</v>
      </c>
      <c r="B65" s="8">
        <v>5160</v>
      </c>
      <c r="C65" s="8">
        <v>5160</v>
      </c>
      <c r="D65" s="8">
        <v>5160</v>
      </c>
      <c r="E65" s="8">
        <v>5160</v>
      </c>
      <c r="F65" s="22"/>
      <c r="G65" s="18"/>
      <c r="H65" s="18"/>
      <c r="I65" s="18"/>
      <c r="J65" s="18"/>
      <c r="K65" s="18"/>
      <c r="L65" s="18"/>
      <c r="M65" s="18"/>
      <c r="N65" s="18"/>
      <c r="O65" s="18"/>
      <c r="P65" s="18"/>
      <c r="Q65" s="19"/>
    </row>
    <row r="66" spans="1:17" s="4" customFormat="1" ht="21" customHeight="1">
      <c r="A66" s="9" t="s">
        <v>16</v>
      </c>
      <c r="B66" s="8">
        <v>10400</v>
      </c>
      <c r="C66" s="8">
        <v>10400</v>
      </c>
      <c r="D66" s="8">
        <v>10400</v>
      </c>
      <c r="E66" s="8">
        <v>10400</v>
      </c>
      <c r="F66" s="22"/>
      <c r="G66" s="18"/>
      <c r="H66" s="18"/>
      <c r="I66" s="18"/>
      <c r="J66" s="18"/>
      <c r="K66" s="18"/>
      <c r="L66" s="18"/>
      <c r="M66" s="18"/>
      <c r="N66" s="18"/>
      <c r="O66" s="18"/>
      <c r="P66" s="18"/>
      <c r="Q66" s="19"/>
    </row>
    <row r="67" spans="1:17" s="4" customFormat="1" ht="21" customHeight="1">
      <c r="A67" s="9" t="s">
        <v>17</v>
      </c>
      <c r="B67" s="8">
        <v>4460</v>
      </c>
      <c r="C67" s="8">
        <v>4460</v>
      </c>
      <c r="D67" s="8">
        <v>4460</v>
      </c>
      <c r="E67" s="8">
        <v>4460</v>
      </c>
      <c r="F67" s="22"/>
      <c r="G67" s="18"/>
      <c r="H67" s="18"/>
      <c r="I67" s="18"/>
      <c r="J67" s="18"/>
      <c r="K67" s="18"/>
      <c r="L67" s="18"/>
      <c r="M67" s="18"/>
      <c r="N67" s="18"/>
      <c r="O67" s="18"/>
      <c r="P67" s="18"/>
      <c r="Q67" s="19"/>
    </row>
    <row r="68" spans="1:17" s="4" customFormat="1" ht="21" customHeight="1">
      <c r="A68" s="9" t="s">
        <v>18</v>
      </c>
      <c r="B68" s="8">
        <v>4460</v>
      </c>
      <c r="C68" s="8">
        <v>4460</v>
      </c>
      <c r="D68" s="8">
        <v>4460</v>
      </c>
      <c r="E68" s="8">
        <v>4460</v>
      </c>
      <c r="F68" s="22"/>
      <c r="G68" s="18"/>
      <c r="H68" s="18"/>
      <c r="I68" s="18"/>
      <c r="J68" s="18"/>
      <c r="K68" s="18"/>
      <c r="L68" s="18"/>
      <c r="M68" s="18"/>
      <c r="N68" s="18"/>
      <c r="O68" s="18"/>
      <c r="P68" s="18"/>
      <c r="Q68" s="19"/>
    </row>
    <row r="69" spans="1:17" s="4" customFormat="1" ht="27" customHeight="1">
      <c r="A69" s="14" t="s">
        <v>46</v>
      </c>
      <c r="B69" s="18">
        <v>6380</v>
      </c>
      <c r="C69" s="18">
        <v>6380</v>
      </c>
      <c r="D69" s="18">
        <v>6380</v>
      </c>
      <c r="E69" s="18">
        <v>6380</v>
      </c>
      <c r="F69" s="22"/>
      <c r="G69" s="18"/>
      <c r="H69" s="18"/>
      <c r="I69" s="18"/>
      <c r="J69" s="18"/>
      <c r="K69" s="18"/>
      <c r="L69" s="18"/>
      <c r="M69" s="18"/>
      <c r="N69" s="18"/>
      <c r="O69" s="18"/>
      <c r="P69" s="18"/>
      <c r="Q69" s="19"/>
    </row>
    <row r="70" spans="1:17" s="4" customFormat="1" ht="21" customHeight="1">
      <c r="A70" s="9" t="s">
        <v>19</v>
      </c>
      <c r="B70" s="8">
        <v>4460</v>
      </c>
      <c r="C70" s="8">
        <v>4460</v>
      </c>
      <c r="D70" s="8">
        <v>4460</v>
      </c>
      <c r="E70" s="8">
        <v>4460</v>
      </c>
      <c r="F70" s="22"/>
      <c r="G70" s="18"/>
      <c r="H70" s="18"/>
      <c r="I70" s="18"/>
      <c r="J70" s="18"/>
      <c r="K70" s="18"/>
      <c r="L70" s="18"/>
      <c r="M70" s="18"/>
      <c r="N70" s="18"/>
      <c r="O70" s="18"/>
      <c r="P70" s="18"/>
      <c r="Q70" s="19"/>
    </row>
    <row r="71" spans="1:17" s="4" customFormat="1" ht="21" customHeight="1">
      <c r="A71" s="9" t="s">
        <v>20</v>
      </c>
      <c r="B71" s="8">
        <v>4460</v>
      </c>
      <c r="C71" s="8">
        <v>4460</v>
      </c>
      <c r="D71" s="8">
        <v>4460</v>
      </c>
      <c r="E71" s="8">
        <v>4460</v>
      </c>
      <c r="F71" s="22"/>
      <c r="G71" s="18"/>
      <c r="H71" s="18"/>
      <c r="I71" s="18"/>
      <c r="J71" s="18"/>
      <c r="K71" s="18"/>
      <c r="L71" s="18"/>
      <c r="M71" s="18"/>
      <c r="N71" s="18"/>
      <c r="O71" s="18"/>
      <c r="P71" s="18"/>
      <c r="Q71" s="19"/>
    </row>
    <row r="72" spans="1:17" s="4" customFormat="1" ht="21" customHeight="1">
      <c r="A72" s="10" t="s">
        <v>21</v>
      </c>
      <c r="B72" s="8">
        <v>4460</v>
      </c>
      <c r="C72" s="8">
        <v>4460</v>
      </c>
      <c r="D72" s="8">
        <v>4460</v>
      </c>
      <c r="E72" s="8">
        <v>4460</v>
      </c>
      <c r="F72" s="22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9"/>
    </row>
    <row r="73" spans="1:17" s="4" customFormat="1" ht="21" customHeight="1">
      <c r="A73" s="10" t="s">
        <v>25</v>
      </c>
      <c r="B73" s="8">
        <v>4460</v>
      </c>
      <c r="C73" s="8">
        <v>4460</v>
      </c>
      <c r="D73" s="8">
        <v>4460</v>
      </c>
      <c r="E73" s="8">
        <v>4460</v>
      </c>
      <c r="F73" s="22"/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9"/>
    </row>
    <row r="74" spans="1:17" s="4" customFormat="1" ht="21" customHeight="1">
      <c r="A74" s="10" t="s">
        <v>64</v>
      </c>
      <c r="B74" s="8">
        <v>4460</v>
      </c>
      <c r="C74" s="8">
        <v>4460</v>
      </c>
      <c r="D74" s="8">
        <v>4460</v>
      </c>
      <c r="E74" s="8">
        <v>4460</v>
      </c>
      <c r="F74" s="22"/>
      <c r="G74" s="18"/>
      <c r="H74" s="18"/>
      <c r="I74" s="18"/>
      <c r="J74" s="18"/>
      <c r="K74" s="18"/>
      <c r="L74" s="18"/>
      <c r="M74" s="18"/>
      <c r="N74" s="18"/>
      <c r="O74" s="18"/>
      <c r="P74" s="18"/>
      <c r="Q74" s="19"/>
    </row>
    <row r="75" spans="1:17" s="4" customFormat="1" ht="21" customHeight="1">
      <c r="A75" s="10" t="s">
        <v>65</v>
      </c>
      <c r="B75" s="8">
        <v>4460</v>
      </c>
      <c r="C75" s="8">
        <v>4460</v>
      </c>
      <c r="D75" s="8">
        <v>4460</v>
      </c>
      <c r="E75" s="8">
        <v>4460</v>
      </c>
      <c r="F75" s="22"/>
      <c r="G75" s="18"/>
      <c r="H75" s="18"/>
      <c r="I75" s="18"/>
      <c r="J75" s="18"/>
      <c r="K75" s="18"/>
      <c r="L75" s="18"/>
      <c r="M75" s="18"/>
      <c r="N75" s="18"/>
      <c r="O75" s="18"/>
      <c r="P75" s="18"/>
      <c r="Q75" s="19"/>
    </row>
    <row r="76" spans="1:17" s="4" customFormat="1" ht="21" customHeight="1">
      <c r="A76" s="10" t="s">
        <v>70</v>
      </c>
      <c r="B76" s="8">
        <v>4460</v>
      </c>
      <c r="C76" s="8">
        <v>4460</v>
      </c>
      <c r="D76" s="8">
        <v>4460</v>
      </c>
      <c r="E76" s="8">
        <v>4460</v>
      </c>
      <c r="F76" s="22"/>
      <c r="G76" s="18"/>
      <c r="H76" s="18"/>
      <c r="I76" s="18"/>
      <c r="J76" s="18"/>
      <c r="K76" s="18"/>
      <c r="L76" s="18"/>
      <c r="M76" s="18"/>
      <c r="N76" s="18"/>
      <c r="O76" s="18"/>
      <c r="P76" s="18"/>
      <c r="Q76" s="19"/>
    </row>
    <row r="77" spans="1:17" s="4" customFormat="1" ht="16.5" customHeight="1">
      <c r="A77" s="89" t="s">
        <v>72</v>
      </c>
      <c r="B77" s="90"/>
      <c r="C77" s="90"/>
      <c r="D77" s="90"/>
      <c r="E77" s="90"/>
      <c r="F77" s="90"/>
      <c r="G77" s="90"/>
      <c r="H77" s="90"/>
      <c r="I77" s="90"/>
      <c r="J77" s="90"/>
      <c r="K77" s="90"/>
      <c r="L77" s="90"/>
      <c r="M77" s="90"/>
      <c r="N77" s="90"/>
      <c r="O77" s="90"/>
      <c r="P77" s="90"/>
      <c r="Q77" s="91"/>
    </row>
    <row r="78" spans="1:17" s="4" customFormat="1" ht="16.5" customHeight="1">
      <c r="A78" s="92" t="s">
        <v>124</v>
      </c>
      <c r="B78" s="93"/>
      <c r="C78" s="93"/>
      <c r="D78" s="93"/>
      <c r="E78" s="93"/>
      <c r="F78" s="93"/>
      <c r="G78" s="93"/>
      <c r="H78" s="93"/>
      <c r="I78" s="93"/>
      <c r="J78" s="93"/>
      <c r="K78" s="93"/>
      <c r="L78" s="93"/>
      <c r="M78" s="93"/>
      <c r="N78" s="93"/>
      <c r="O78" s="93"/>
      <c r="P78" s="93"/>
      <c r="Q78" s="94"/>
    </row>
    <row r="79" spans="1:17" s="4" customFormat="1" ht="16.5" customHeight="1" thickBot="1">
      <c r="A79" s="108" t="s">
        <v>71</v>
      </c>
      <c r="B79" s="109"/>
      <c r="C79" s="109"/>
      <c r="D79" s="109"/>
      <c r="E79" s="109"/>
      <c r="F79" s="109"/>
      <c r="G79" s="109"/>
      <c r="H79" s="109"/>
      <c r="I79" s="109"/>
      <c r="J79" s="109"/>
      <c r="K79" s="109"/>
      <c r="L79" s="109"/>
      <c r="M79" s="109"/>
      <c r="N79" s="109"/>
      <c r="O79" s="109"/>
      <c r="P79" s="109"/>
      <c r="Q79" s="110"/>
    </row>
    <row r="80" spans="1:17" s="5" customFormat="1" ht="27" customHeight="1" thickBot="1">
      <c r="A80" s="20" t="s">
        <v>2</v>
      </c>
      <c r="B80" s="12">
        <f t="shared" ref="B80:Q80" si="3">SUM(B61:B77)</f>
        <v>172980</v>
      </c>
      <c r="C80" s="12">
        <f t="shared" si="3"/>
        <v>174480</v>
      </c>
      <c r="D80" s="12">
        <f t="shared" si="3"/>
        <v>175980</v>
      </c>
      <c r="E80" s="12">
        <f t="shared" si="3"/>
        <v>177480</v>
      </c>
      <c r="F80" s="12">
        <f t="shared" si="3"/>
        <v>0</v>
      </c>
      <c r="G80" s="12">
        <f t="shared" si="3"/>
        <v>0</v>
      </c>
      <c r="H80" s="12">
        <f t="shared" si="3"/>
        <v>0</v>
      </c>
      <c r="I80" s="12">
        <f t="shared" si="3"/>
        <v>0</v>
      </c>
      <c r="J80" s="12">
        <f t="shared" si="3"/>
        <v>0</v>
      </c>
      <c r="K80" s="12">
        <f t="shared" si="3"/>
        <v>0</v>
      </c>
      <c r="L80" s="12">
        <f t="shared" si="3"/>
        <v>0</v>
      </c>
      <c r="M80" s="12">
        <f t="shared" si="3"/>
        <v>0</v>
      </c>
      <c r="N80" s="12">
        <f t="shared" si="3"/>
        <v>0</v>
      </c>
      <c r="O80" s="12">
        <f t="shared" si="3"/>
        <v>0</v>
      </c>
      <c r="P80" s="12">
        <f t="shared" si="3"/>
        <v>0</v>
      </c>
      <c r="Q80" s="13">
        <f t="shared" si="3"/>
        <v>0</v>
      </c>
    </row>
  </sheetData>
  <mergeCells count="84">
    <mergeCell ref="A55:Q55"/>
    <mergeCell ref="A31:Q31"/>
    <mergeCell ref="A13:Q13"/>
    <mergeCell ref="P59:P60"/>
    <mergeCell ref="Q59:Q60"/>
    <mergeCell ref="M59:M60"/>
    <mergeCell ref="N59:N60"/>
    <mergeCell ref="O59:O60"/>
    <mergeCell ref="A16:A17"/>
    <mergeCell ref="B16:B17"/>
    <mergeCell ref="C16:C17"/>
    <mergeCell ref="D16:D17"/>
    <mergeCell ref="E16:E17"/>
    <mergeCell ref="F16:F17"/>
    <mergeCell ref="G16:G17"/>
    <mergeCell ref="H16:H17"/>
    <mergeCell ref="A77:Q77"/>
    <mergeCell ref="A78:Q78"/>
    <mergeCell ref="A79:Q79"/>
    <mergeCell ref="A58:Q58"/>
    <mergeCell ref="A59:A60"/>
    <mergeCell ref="B59:B60"/>
    <mergeCell ref="C59:C60"/>
    <mergeCell ref="D59:D60"/>
    <mergeCell ref="E59:E60"/>
    <mergeCell ref="F59:F60"/>
    <mergeCell ref="G59:G60"/>
    <mergeCell ref="H59:H60"/>
    <mergeCell ref="I59:I60"/>
    <mergeCell ref="J59:J60"/>
    <mergeCell ref="K59:K60"/>
    <mergeCell ref="L59:L60"/>
    <mergeCell ref="F2:F3"/>
    <mergeCell ref="G2:G3"/>
    <mergeCell ref="H2:H3"/>
    <mergeCell ref="Q2:Q3"/>
    <mergeCell ref="I2:I3"/>
    <mergeCell ref="J2:J3"/>
    <mergeCell ref="K2:K3"/>
    <mergeCell ref="L2:L3"/>
    <mergeCell ref="M2:M3"/>
    <mergeCell ref="N2:N3"/>
    <mergeCell ref="O2:O3"/>
    <mergeCell ref="P2:P3"/>
    <mergeCell ref="I16:I17"/>
    <mergeCell ref="J16:J17"/>
    <mergeCell ref="K16:K17"/>
    <mergeCell ref="L16:L17"/>
    <mergeCell ref="A2:A3"/>
    <mergeCell ref="B2:B3"/>
    <mergeCell ref="A11:Q11"/>
    <mergeCell ref="A12:Q12"/>
    <mergeCell ref="M16:M17"/>
    <mergeCell ref="N16:N17"/>
    <mergeCell ref="O16:O17"/>
    <mergeCell ref="P16:P17"/>
    <mergeCell ref="Q16:Q17"/>
    <mergeCell ref="C2:C3"/>
    <mergeCell ref="D2:D3"/>
    <mergeCell ref="E2:E3"/>
    <mergeCell ref="A54:Q54"/>
    <mergeCell ref="A53:Q53"/>
    <mergeCell ref="A15:Q15"/>
    <mergeCell ref="A1:Q1"/>
    <mergeCell ref="A36:A37"/>
    <mergeCell ref="B36:B37"/>
    <mergeCell ref="C36:C37"/>
    <mergeCell ref="D36:D37"/>
    <mergeCell ref="E36:E37"/>
    <mergeCell ref="F36:F37"/>
    <mergeCell ref="G36:G37"/>
    <mergeCell ref="H36:H37"/>
    <mergeCell ref="I36:I37"/>
    <mergeCell ref="J36:J37"/>
    <mergeCell ref="K36:K37"/>
    <mergeCell ref="L36:L37"/>
    <mergeCell ref="A29:Q29"/>
    <mergeCell ref="A30:Q30"/>
    <mergeCell ref="A35:Q35"/>
    <mergeCell ref="O36:O37"/>
    <mergeCell ref="P36:P37"/>
    <mergeCell ref="Q36:Q37"/>
    <mergeCell ref="M36:M37"/>
    <mergeCell ref="N36:N37"/>
  </mergeCells>
  <phoneticPr fontId="7" type="noConversion"/>
  <pageMargins left="1.4749273255813953" right="0.14583333333333334" top="0.37172965116279072" bottom="0.20833333333333334" header="0.3" footer="0.3"/>
  <pageSetup paperSize="5" scale="99" orientation="landscape" r:id="rId1"/>
  <rowBreaks count="1" manualBreakCount="1">
    <brk id="5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1"/>
  <sheetViews>
    <sheetView showGridLines="0" topLeftCell="A14" zoomScaleNormal="100" workbookViewId="0">
      <selection activeCell="A23" sqref="A23:G26"/>
    </sheetView>
  </sheetViews>
  <sheetFormatPr defaultColWidth="9" defaultRowHeight="12.75"/>
  <cols>
    <col min="1" max="1" width="16.5703125" style="23" customWidth="1"/>
    <col min="2" max="3" width="11.5703125" style="23" customWidth="1"/>
    <col min="4" max="6" width="10.5703125" style="23" customWidth="1"/>
    <col min="7" max="7" width="11.42578125" style="23" customWidth="1"/>
    <col min="8" max="16384" width="9" style="23"/>
  </cols>
  <sheetData>
    <row r="1" spans="1:7">
      <c r="A1" s="140" t="s">
        <v>113</v>
      </c>
      <c r="B1" s="140"/>
      <c r="C1" s="140"/>
      <c r="D1" s="140"/>
      <c r="E1" s="140"/>
      <c r="F1" s="140"/>
      <c r="G1" s="140"/>
    </row>
    <row r="2" spans="1:7">
      <c r="A2" s="140"/>
      <c r="B2" s="140"/>
      <c r="C2" s="140"/>
      <c r="D2" s="140"/>
      <c r="E2" s="140"/>
      <c r="F2" s="140"/>
      <c r="G2" s="140"/>
    </row>
    <row r="3" spans="1:7">
      <c r="A3" s="140"/>
      <c r="B3" s="140"/>
      <c r="C3" s="140"/>
      <c r="D3" s="140"/>
      <c r="E3" s="140"/>
      <c r="F3" s="140"/>
      <c r="G3" s="140"/>
    </row>
    <row r="4" spans="1:7" ht="5.0999999999999996" customHeight="1" thickBot="1"/>
    <row r="5" spans="1:7" ht="18" customHeight="1">
      <c r="A5" s="136" t="s">
        <v>115</v>
      </c>
      <c r="B5" s="137"/>
      <c r="C5" s="137"/>
      <c r="D5" s="28" t="s">
        <v>95</v>
      </c>
      <c r="E5" s="46">
        <v>15000</v>
      </c>
      <c r="F5" s="134" t="s">
        <v>96</v>
      </c>
      <c r="G5" s="135"/>
    </row>
    <row r="6" spans="1:7" ht="18" customHeight="1" thickBot="1">
      <c r="A6" s="138"/>
      <c r="B6" s="139"/>
      <c r="C6" s="139"/>
      <c r="D6" s="29"/>
      <c r="E6" s="47"/>
      <c r="F6" s="47" t="s">
        <v>112</v>
      </c>
      <c r="G6" s="48" t="s">
        <v>121</v>
      </c>
    </row>
    <row r="7" spans="1:7" ht="5.0999999999999996" customHeight="1" thickBot="1">
      <c r="A7" s="25"/>
      <c r="B7" s="25"/>
      <c r="C7" s="25"/>
      <c r="E7" s="24"/>
      <c r="G7" s="24"/>
    </row>
    <row r="8" spans="1:7" ht="18" customHeight="1" thickTop="1">
      <c r="A8" s="113" t="s">
        <v>82</v>
      </c>
      <c r="B8" s="111" t="s">
        <v>83</v>
      </c>
      <c r="C8" s="111"/>
      <c r="D8" s="111" t="s">
        <v>86</v>
      </c>
      <c r="E8" s="111" t="s">
        <v>93</v>
      </c>
      <c r="F8" s="111"/>
      <c r="G8" s="115" t="s">
        <v>94</v>
      </c>
    </row>
    <row r="9" spans="1:7" ht="18" customHeight="1" thickBot="1">
      <c r="A9" s="114"/>
      <c r="B9" s="44" t="s">
        <v>84</v>
      </c>
      <c r="C9" s="44" t="s">
        <v>85</v>
      </c>
      <c r="D9" s="112"/>
      <c r="E9" s="44" t="s">
        <v>91</v>
      </c>
      <c r="F9" s="44" t="s">
        <v>92</v>
      </c>
      <c r="G9" s="116"/>
    </row>
    <row r="10" spans="1:7" ht="5.0999999999999996" customHeight="1" thickTop="1" thickBot="1">
      <c r="A10" s="30"/>
      <c r="B10" s="30"/>
      <c r="C10" s="30"/>
      <c r="D10" s="30"/>
      <c r="E10" s="30"/>
      <c r="F10" s="30"/>
      <c r="G10" s="30"/>
    </row>
    <row r="11" spans="1:7" ht="18" customHeight="1">
      <c r="A11" s="128" t="s">
        <v>97</v>
      </c>
      <c r="B11" s="119" t="s">
        <v>125</v>
      </c>
      <c r="C11" s="119"/>
      <c r="D11" s="26" t="s">
        <v>87</v>
      </c>
      <c r="E11" s="59">
        <v>153600</v>
      </c>
      <c r="F11" s="59">
        <v>168000</v>
      </c>
      <c r="G11" s="72">
        <f t="shared" ref="G11:G30" si="0">E11+F11*0.8</f>
        <v>288000</v>
      </c>
    </row>
    <row r="12" spans="1:7" ht="18" customHeight="1">
      <c r="A12" s="117"/>
      <c r="B12" s="120"/>
      <c r="C12" s="120"/>
      <c r="D12" s="31" t="s">
        <v>88</v>
      </c>
      <c r="E12" s="60">
        <v>144000</v>
      </c>
      <c r="F12" s="60">
        <v>168000</v>
      </c>
      <c r="G12" s="73">
        <f t="shared" si="0"/>
        <v>278400</v>
      </c>
    </row>
    <row r="13" spans="1:7" ht="18" customHeight="1">
      <c r="A13" s="117" t="s">
        <v>98</v>
      </c>
      <c r="B13" s="120"/>
      <c r="C13" s="120"/>
      <c r="D13" s="31" t="s">
        <v>89</v>
      </c>
      <c r="E13" s="60">
        <v>134400</v>
      </c>
      <c r="F13" s="60">
        <v>168000</v>
      </c>
      <c r="G13" s="73">
        <f t="shared" si="0"/>
        <v>268800</v>
      </c>
    </row>
    <row r="14" spans="1:7" ht="18" customHeight="1" thickBot="1">
      <c r="A14" s="118"/>
      <c r="B14" s="121"/>
      <c r="C14" s="121"/>
      <c r="D14" s="27" t="s">
        <v>90</v>
      </c>
      <c r="E14" s="61">
        <v>124800</v>
      </c>
      <c r="F14" s="61">
        <v>168000</v>
      </c>
      <c r="G14" s="74">
        <f t="shared" si="0"/>
        <v>259200</v>
      </c>
    </row>
    <row r="15" spans="1:7" ht="18" customHeight="1">
      <c r="A15" s="122" t="s">
        <v>99</v>
      </c>
      <c r="B15" s="125" t="s">
        <v>101</v>
      </c>
      <c r="C15" s="125" t="s">
        <v>125</v>
      </c>
      <c r="D15" s="32" t="s">
        <v>87</v>
      </c>
      <c r="E15" s="62">
        <v>153600</v>
      </c>
      <c r="F15" s="62">
        <v>204000</v>
      </c>
      <c r="G15" s="63">
        <f t="shared" si="0"/>
        <v>316800</v>
      </c>
    </row>
    <row r="16" spans="1:7" ht="18" customHeight="1">
      <c r="A16" s="123"/>
      <c r="B16" s="126"/>
      <c r="C16" s="126"/>
      <c r="D16" s="33" t="s">
        <v>88</v>
      </c>
      <c r="E16" s="64">
        <v>144000</v>
      </c>
      <c r="F16" s="64">
        <v>204000</v>
      </c>
      <c r="G16" s="65">
        <f t="shared" si="0"/>
        <v>307200</v>
      </c>
    </row>
    <row r="17" spans="1:7" ht="18" customHeight="1">
      <c r="A17" s="123" t="s">
        <v>100</v>
      </c>
      <c r="B17" s="126"/>
      <c r="C17" s="126"/>
      <c r="D17" s="33" t="s">
        <v>89</v>
      </c>
      <c r="E17" s="64">
        <v>134400</v>
      </c>
      <c r="F17" s="64">
        <v>204000</v>
      </c>
      <c r="G17" s="65">
        <f t="shared" si="0"/>
        <v>297600</v>
      </c>
    </row>
    <row r="18" spans="1:7" ht="18" customHeight="1" thickBot="1">
      <c r="A18" s="124"/>
      <c r="B18" s="127"/>
      <c r="C18" s="127"/>
      <c r="D18" s="34" t="s">
        <v>90</v>
      </c>
      <c r="E18" s="66">
        <v>124800</v>
      </c>
      <c r="F18" s="66">
        <v>204000</v>
      </c>
      <c r="G18" s="67">
        <f t="shared" si="0"/>
        <v>288000</v>
      </c>
    </row>
    <row r="19" spans="1:7" ht="18" customHeight="1">
      <c r="A19" s="129" t="s">
        <v>103</v>
      </c>
      <c r="B19" s="131" t="s">
        <v>129</v>
      </c>
      <c r="C19" s="131"/>
      <c r="D19" s="35" t="s">
        <v>87</v>
      </c>
      <c r="E19" s="75">
        <v>153600</v>
      </c>
      <c r="F19" s="75">
        <v>360000</v>
      </c>
      <c r="G19" s="76">
        <f t="shared" si="0"/>
        <v>441600</v>
      </c>
    </row>
    <row r="20" spans="1:7" ht="18" customHeight="1">
      <c r="A20" s="130"/>
      <c r="B20" s="132" t="s">
        <v>104</v>
      </c>
      <c r="C20" s="132"/>
      <c r="D20" s="36" t="s">
        <v>88</v>
      </c>
      <c r="E20" s="77">
        <v>144000</v>
      </c>
      <c r="F20" s="77">
        <v>360000</v>
      </c>
      <c r="G20" s="78">
        <f t="shared" si="0"/>
        <v>432000</v>
      </c>
    </row>
    <row r="21" spans="1:7" ht="18" customHeight="1">
      <c r="A21" s="130" t="s">
        <v>77</v>
      </c>
      <c r="B21" s="132" t="s">
        <v>105</v>
      </c>
      <c r="C21" s="132"/>
      <c r="D21" s="36" t="s">
        <v>89</v>
      </c>
      <c r="E21" s="77">
        <v>134400</v>
      </c>
      <c r="F21" s="77">
        <v>360000</v>
      </c>
      <c r="G21" s="78">
        <f t="shared" si="0"/>
        <v>422400</v>
      </c>
    </row>
    <row r="22" spans="1:7" ht="18" customHeight="1" thickBot="1">
      <c r="A22" s="141"/>
      <c r="B22" s="133" t="s">
        <v>106</v>
      </c>
      <c r="C22" s="133"/>
      <c r="D22" s="37" t="s">
        <v>90</v>
      </c>
      <c r="E22" s="79">
        <v>124800</v>
      </c>
      <c r="F22" s="79">
        <v>360000</v>
      </c>
      <c r="G22" s="80">
        <f t="shared" si="0"/>
        <v>412800</v>
      </c>
    </row>
    <row r="23" spans="1:7" ht="18" customHeight="1">
      <c r="A23" s="128" t="s">
        <v>73</v>
      </c>
      <c r="B23" s="119" t="s">
        <v>107</v>
      </c>
      <c r="C23" s="119" t="s">
        <v>108</v>
      </c>
      <c r="D23" s="26" t="s">
        <v>87</v>
      </c>
      <c r="E23" s="59">
        <v>153600</v>
      </c>
      <c r="F23" s="59">
        <v>240000</v>
      </c>
      <c r="G23" s="72">
        <f t="shared" si="0"/>
        <v>345600</v>
      </c>
    </row>
    <row r="24" spans="1:7" ht="18" customHeight="1">
      <c r="A24" s="117"/>
      <c r="B24" s="120"/>
      <c r="C24" s="120"/>
      <c r="D24" s="31" t="s">
        <v>88</v>
      </c>
      <c r="E24" s="60">
        <v>144000</v>
      </c>
      <c r="F24" s="60">
        <v>240000</v>
      </c>
      <c r="G24" s="73">
        <f t="shared" si="0"/>
        <v>336000</v>
      </c>
    </row>
    <row r="25" spans="1:7" ht="18" customHeight="1">
      <c r="A25" s="117" t="s">
        <v>74</v>
      </c>
      <c r="B25" s="120"/>
      <c r="C25" s="120"/>
      <c r="D25" s="31" t="s">
        <v>89</v>
      </c>
      <c r="E25" s="60">
        <v>134400</v>
      </c>
      <c r="F25" s="60">
        <v>240000</v>
      </c>
      <c r="G25" s="73">
        <f t="shared" si="0"/>
        <v>326400</v>
      </c>
    </row>
    <row r="26" spans="1:7" ht="18" customHeight="1" thickBot="1">
      <c r="A26" s="118"/>
      <c r="B26" s="121"/>
      <c r="C26" s="121"/>
      <c r="D26" s="27" t="s">
        <v>90</v>
      </c>
      <c r="E26" s="61">
        <v>124800</v>
      </c>
      <c r="F26" s="61">
        <v>240000</v>
      </c>
      <c r="G26" s="74">
        <f t="shared" si="0"/>
        <v>316800</v>
      </c>
    </row>
    <row r="27" spans="1:7" ht="18" customHeight="1">
      <c r="A27" s="128" t="s">
        <v>75</v>
      </c>
      <c r="B27" s="119" t="s">
        <v>110</v>
      </c>
      <c r="C27" s="119" t="s">
        <v>111</v>
      </c>
      <c r="D27" s="26" t="s">
        <v>87</v>
      </c>
      <c r="E27" s="59">
        <v>153600</v>
      </c>
      <c r="F27" s="59">
        <v>312000</v>
      </c>
      <c r="G27" s="72">
        <f t="shared" si="0"/>
        <v>403200</v>
      </c>
    </row>
    <row r="28" spans="1:7" ht="18" customHeight="1">
      <c r="A28" s="117"/>
      <c r="B28" s="120"/>
      <c r="C28" s="120"/>
      <c r="D28" s="31" t="s">
        <v>88</v>
      </c>
      <c r="E28" s="60">
        <v>144000</v>
      </c>
      <c r="F28" s="60">
        <v>312000</v>
      </c>
      <c r="G28" s="73">
        <f t="shared" si="0"/>
        <v>393600</v>
      </c>
    </row>
    <row r="29" spans="1:7" ht="18" customHeight="1">
      <c r="A29" s="117" t="s">
        <v>76</v>
      </c>
      <c r="B29" s="120"/>
      <c r="C29" s="120"/>
      <c r="D29" s="31" t="s">
        <v>89</v>
      </c>
      <c r="E29" s="60">
        <v>134400</v>
      </c>
      <c r="F29" s="60">
        <v>312000</v>
      </c>
      <c r="G29" s="73">
        <f t="shared" si="0"/>
        <v>384000</v>
      </c>
    </row>
    <row r="30" spans="1:7" ht="18" customHeight="1" thickBot="1">
      <c r="A30" s="118"/>
      <c r="B30" s="121"/>
      <c r="C30" s="121"/>
      <c r="D30" s="27" t="s">
        <v>90</v>
      </c>
      <c r="E30" s="61">
        <v>124800</v>
      </c>
      <c r="F30" s="61">
        <v>312000</v>
      </c>
      <c r="G30" s="74">
        <f t="shared" si="0"/>
        <v>374400</v>
      </c>
    </row>
    <row r="31" spans="1:7">
      <c r="A31" s="68" t="s">
        <v>120</v>
      </c>
    </row>
  </sheetData>
  <mergeCells count="30">
    <mergeCell ref="F5:G5"/>
    <mergeCell ref="A5:C6"/>
    <mergeCell ref="A1:G3"/>
    <mergeCell ref="A27:A28"/>
    <mergeCell ref="A29:A30"/>
    <mergeCell ref="B27:B30"/>
    <mergeCell ref="C27:C30"/>
    <mergeCell ref="A25:A26"/>
    <mergeCell ref="A23:A24"/>
    <mergeCell ref="B23:B26"/>
    <mergeCell ref="C23:C26"/>
    <mergeCell ref="A21:A22"/>
    <mergeCell ref="A19:A20"/>
    <mergeCell ref="B19:C19"/>
    <mergeCell ref="B20:C20"/>
    <mergeCell ref="B21:C21"/>
    <mergeCell ref="B22:C22"/>
    <mergeCell ref="A13:A14"/>
    <mergeCell ref="B11:B14"/>
    <mergeCell ref="C11:C14"/>
    <mergeCell ref="A15:A16"/>
    <mergeCell ref="A17:A18"/>
    <mergeCell ref="B15:B18"/>
    <mergeCell ref="C15:C18"/>
    <mergeCell ref="A11:A12"/>
    <mergeCell ref="E8:F8"/>
    <mergeCell ref="D8:D9"/>
    <mergeCell ref="B8:C8"/>
    <mergeCell ref="A8:A9"/>
    <mergeCell ref="G8:G9"/>
  </mergeCells>
  <phoneticPr fontId="7" type="noConversion"/>
  <printOptions horizontalCentered="1"/>
  <pageMargins left="0.31496062992125984" right="0.31496062992125984" top="0.74803149606299213" bottom="0.74803149606299213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6"/>
  <sheetViews>
    <sheetView showGridLines="0" topLeftCell="A10" workbookViewId="0">
      <selection activeCell="B31" sqref="B31"/>
    </sheetView>
  </sheetViews>
  <sheetFormatPr defaultColWidth="9" defaultRowHeight="12.75"/>
  <cols>
    <col min="1" max="7" width="12.5703125" style="23" customWidth="1"/>
    <col min="8" max="16384" width="9" style="23"/>
  </cols>
  <sheetData>
    <row r="1" spans="1:7">
      <c r="A1" s="140" t="s">
        <v>113</v>
      </c>
      <c r="B1" s="140"/>
      <c r="C1" s="140"/>
      <c r="D1" s="140"/>
      <c r="E1" s="140"/>
      <c r="F1" s="140"/>
      <c r="G1" s="140"/>
    </row>
    <row r="2" spans="1:7">
      <c r="A2" s="140"/>
      <c r="B2" s="140"/>
      <c r="C2" s="140"/>
      <c r="D2" s="140"/>
      <c r="E2" s="140"/>
      <c r="F2" s="140"/>
      <c r="G2" s="140"/>
    </row>
    <row r="3" spans="1:7">
      <c r="A3" s="140"/>
      <c r="B3" s="140"/>
      <c r="C3" s="140"/>
      <c r="D3" s="140"/>
      <c r="E3" s="140"/>
      <c r="F3" s="140"/>
      <c r="G3" s="140"/>
    </row>
    <row r="4" spans="1:7" ht="5.0999999999999996" customHeight="1" thickBot="1"/>
    <row r="5" spans="1:7" ht="18" customHeight="1">
      <c r="A5" s="136" t="s">
        <v>114</v>
      </c>
      <c r="B5" s="137"/>
      <c r="C5" s="137"/>
      <c r="D5" s="28" t="s">
        <v>95</v>
      </c>
      <c r="E5" s="46">
        <v>15000</v>
      </c>
      <c r="F5" s="134" t="s">
        <v>96</v>
      </c>
      <c r="G5" s="135"/>
    </row>
    <row r="6" spans="1:7" ht="18" customHeight="1" thickBot="1">
      <c r="A6" s="138"/>
      <c r="B6" s="139"/>
      <c r="C6" s="139"/>
      <c r="D6" s="29"/>
      <c r="E6" s="47"/>
      <c r="F6" s="47" t="s">
        <v>112</v>
      </c>
      <c r="G6" s="48" t="s">
        <v>121</v>
      </c>
    </row>
    <row r="7" spans="1:7" ht="5.0999999999999996" customHeight="1" thickBot="1">
      <c r="A7" s="25"/>
      <c r="B7" s="25"/>
      <c r="C7" s="25"/>
      <c r="E7" s="49"/>
      <c r="F7" s="50"/>
      <c r="G7" s="49"/>
    </row>
    <row r="8" spans="1:7" ht="18" customHeight="1" thickTop="1">
      <c r="A8" s="113" t="s">
        <v>82</v>
      </c>
      <c r="B8" s="111" t="s">
        <v>83</v>
      </c>
      <c r="C8" s="111"/>
      <c r="D8" s="111" t="s">
        <v>86</v>
      </c>
      <c r="E8" s="142" t="s">
        <v>93</v>
      </c>
      <c r="F8" s="142"/>
      <c r="G8" s="143" t="s">
        <v>94</v>
      </c>
    </row>
    <row r="9" spans="1:7" ht="18" customHeight="1" thickBot="1">
      <c r="A9" s="114"/>
      <c r="B9" s="44" t="s">
        <v>84</v>
      </c>
      <c r="C9" s="44" t="s">
        <v>85</v>
      </c>
      <c r="D9" s="112"/>
      <c r="E9" s="51" t="s">
        <v>91</v>
      </c>
      <c r="F9" s="51" t="s">
        <v>92</v>
      </c>
      <c r="G9" s="144"/>
    </row>
    <row r="10" spans="1:7" ht="5.0999999999999996" customHeight="1" thickTop="1" thickBot="1">
      <c r="A10" s="30"/>
      <c r="B10" s="30"/>
      <c r="C10" s="30"/>
      <c r="D10" s="30"/>
      <c r="E10" s="52"/>
      <c r="F10" s="52"/>
      <c r="G10" s="52"/>
    </row>
    <row r="11" spans="1:7" ht="18" customHeight="1">
      <c r="A11" s="145" t="s">
        <v>78</v>
      </c>
      <c r="B11" s="147" t="s">
        <v>107</v>
      </c>
      <c r="C11" s="147" t="s">
        <v>102</v>
      </c>
      <c r="D11" s="41" t="s">
        <v>87</v>
      </c>
      <c r="E11" s="53">
        <v>153600</v>
      </c>
      <c r="F11" s="53">
        <v>288000</v>
      </c>
      <c r="G11" s="54">
        <f t="shared" ref="G11:G22" si="0">E11+F11*0.8</f>
        <v>384000</v>
      </c>
    </row>
    <row r="12" spans="1:7" ht="18" customHeight="1">
      <c r="A12" s="146"/>
      <c r="B12" s="148"/>
      <c r="C12" s="148"/>
      <c r="D12" s="42" t="s">
        <v>88</v>
      </c>
      <c r="E12" s="55">
        <v>144000</v>
      </c>
      <c r="F12" s="55">
        <v>288000</v>
      </c>
      <c r="G12" s="56">
        <f t="shared" si="0"/>
        <v>374400</v>
      </c>
    </row>
    <row r="13" spans="1:7" ht="18" customHeight="1">
      <c r="A13" s="146" t="s">
        <v>79</v>
      </c>
      <c r="B13" s="148"/>
      <c r="C13" s="148"/>
      <c r="D13" s="42" t="s">
        <v>89</v>
      </c>
      <c r="E13" s="55">
        <v>134400</v>
      </c>
      <c r="F13" s="55">
        <v>288000</v>
      </c>
      <c r="G13" s="56">
        <f t="shared" si="0"/>
        <v>364800</v>
      </c>
    </row>
    <row r="14" spans="1:7" ht="18" customHeight="1" thickBot="1">
      <c r="A14" s="150"/>
      <c r="B14" s="149"/>
      <c r="C14" s="149"/>
      <c r="D14" s="43" t="s">
        <v>90</v>
      </c>
      <c r="E14" s="57">
        <v>124800</v>
      </c>
      <c r="F14" s="57">
        <v>288000</v>
      </c>
      <c r="G14" s="58">
        <f t="shared" si="0"/>
        <v>355200</v>
      </c>
    </row>
    <row r="15" spans="1:7" ht="18" customHeight="1">
      <c r="A15" s="151" t="s">
        <v>126</v>
      </c>
      <c r="B15" s="153" t="s">
        <v>128</v>
      </c>
      <c r="C15" s="153" t="s">
        <v>128</v>
      </c>
      <c r="D15" s="38" t="s">
        <v>87</v>
      </c>
      <c r="E15" s="59">
        <v>153600</v>
      </c>
      <c r="F15" s="173">
        <v>288000</v>
      </c>
      <c r="G15" s="174">
        <f t="shared" ref="G15:G18" si="1">E15+F15*0.8</f>
        <v>384000</v>
      </c>
    </row>
    <row r="16" spans="1:7" ht="18" customHeight="1">
      <c r="A16" s="152"/>
      <c r="B16" s="154"/>
      <c r="C16" s="154"/>
      <c r="D16" s="39" t="s">
        <v>88</v>
      </c>
      <c r="E16" s="60">
        <v>144000</v>
      </c>
      <c r="F16" s="175">
        <v>288000</v>
      </c>
      <c r="G16" s="176">
        <f t="shared" si="1"/>
        <v>374400</v>
      </c>
    </row>
    <row r="17" spans="1:7" ht="18" customHeight="1">
      <c r="A17" s="171" t="s">
        <v>127</v>
      </c>
      <c r="B17" s="154"/>
      <c r="C17" s="154"/>
      <c r="D17" s="39" t="s">
        <v>89</v>
      </c>
      <c r="E17" s="60">
        <v>134400</v>
      </c>
      <c r="F17" s="175">
        <v>288000</v>
      </c>
      <c r="G17" s="176">
        <f t="shared" si="1"/>
        <v>364800</v>
      </c>
    </row>
    <row r="18" spans="1:7" ht="18" customHeight="1" thickBot="1">
      <c r="A18" s="172"/>
      <c r="B18" s="155"/>
      <c r="C18" s="155"/>
      <c r="D18" s="40" t="s">
        <v>90</v>
      </c>
      <c r="E18" s="61">
        <v>124800</v>
      </c>
      <c r="F18" s="177">
        <v>288000</v>
      </c>
      <c r="G18" s="178">
        <f t="shared" si="1"/>
        <v>355200</v>
      </c>
    </row>
    <row r="19" spans="1:7" ht="18" customHeight="1">
      <c r="A19" s="169" t="s">
        <v>80</v>
      </c>
      <c r="B19" s="125" t="s">
        <v>109</v>
      </c>
      <c r="C19" s="125" t="s">
        <v>109</v>
      </c>
      <c r="D19" s="32" t="s">
        <v>87</v>
      </c>
      <c r="E19" s="62">
        <v>153600</v>
      </c>
      <c r="F19" s="62">
        <v>312000</v>
      </c>
      <c r="G19" s="63">
        <f t="shared" si="0"/>
        <v>403200</v>
      </c>
    </row>
    <row r="20" spans="1:7" ht="18" customHeight="1">
      <c r="A20" s="170"/>
      <c r="B20" s="126"/>
      <c r="C20" s="126"/>
      <c r="D20" s="33" t="s">
        <v>88</v>
      </c>
      <c r="E20" s="64">
        <v>144000</v>
      </c>
      <c r="F20" s="64">
        <v>312000</v>
      </c>
      <c r="G20" s="65">
        <f t="shared" si="0"/>
        <v>393600</v>
      </c>
    </row>
    <row r="21" spans="1:7" ht="18" customHeight="1">
      <c r="A21" s="123" t="s">
        <v>81</v>
      </c>
      <c r="B21" s="126"/>
      <c r="C21" s="126"/>
      <c r="D21" s="33" t="s">
        <v>89</v>
      </c>
      <c r="E21" s="64">
        <v>134400</v>
      </c>
      <c r="F21" s="64">
        <v>312000</v>
      </c>
      <c r="G21" s="65">
        <f t="shared" si="0"/>
        <v>384000</v>
      </c>
    </row>
    <row r="22" spans="1:7" ht="18" customHeight="1" thickBot="1">
      <c r="A22" s="124"/>
      <c r="B22" s="127"/>
      <c r="C22" s="127"/>
      <c r="D22" s="34" t="s">
        <v>90</v>
      </c>
      <c r="E22" s="66">
        <v>124800</v>
      </c>
      <c r="F22" s="66">
        <v>312000</v>
      </c>
      <c r="G22" s="67">
        <f t="shared" si="0"/>
        <v>374400</v>
      </c>
    </row>
    <row r="23" spans="1:7" ht="5.0999999999999996" customHeight="1"/>
    <row r="24" spans="1:7" ht="18" customHeight="1">
      <c r="A24" s="156" t="s">
        <v>122</v>
      </c>
      <c r="B24" s="156"/>
      <c r="C24" s="156"/>
      <c r="D24" s="156"/>
      <c r="E24" s="156"/>
      <c r="F24" s="156"/>
      <c r="G24" s="156"/>
    </row>
    <row r="25" spans="1:7" ht="18" customHeight="1">
      <c r="A25" s="156"/>
      <c r="B25" s="156"/>
      <c r="C25" s="156"/>
      <c r="D25" s="156"/>
      <c r="E25" s="156"/>
      <c r="F25" s="156"/>
      <c r="G25" s="156"/>
    </row>
    <row r="26" spans="1:7" ht="18" customHeight="1">
      <c r="A26" s="68" t="s">
        <v>120</v>
      </c>
      <c r="B26" s="88"/>
      <c r="C26" s="88"/>
      <c r="D26" s="88"/>
      <c r="E26" s="88"/>
      <c r="F26" s="88"/>
      <c r="G26" s="88"/>
    </row>
    <row r="27" spans="1:7" ht="18" customHeight="1">
      <c r="A27" s="156"/>
      <c r="B27" s="156"/>
      <c r="C27" s="156"/>
      <c r="D27" s="156"/>
      <c r="E27" s="156"/>
      <c r="F27" s="156"/>
      <c r="G27" s="156"/>
    </row>
    <row r="28" spans="1:7" ht="18" customHeight="1">
      <c r="A28" s="156"/>
      <c r="B28" s="156"/>
      <c r="C28" s="156"/>
      <c r="D28" s="156"/>
      <c r="E28" s="156"/>
      <c r="F28" s="156"/>
      <c r="G28" s="156"/>
    </row>
    <row r="29" spans="1:7" ht="18" customHeight="1">
      <c r="A29" s="68"/>
      <c r="B29" s="45"/>
      <c r="C29" s="45"/>
      <c r="D29" s="45"/>
      <c r="E29" s="45"/>
      <c r="F29" s="45"/>
      <c r="G29" s="45"/>
    </row>
    <row r="30" spans="1:7" ht="18" customHeight="1"/>
    <row r="31" spans="1:7" ht="18" customHeight="1"/>
    <row r="32" spans="1:7" ht="18" customHeight="1"/>
    <row r="33" ht="18" customHeight="1"/>
    <row r="34" ht="18" customHeight="1"/>
    <row r="35" ht="18" customHeight="1"/>
    <row r="36" ht="18" customHeight="1"/>
  </sheetData>
  <mergeCells count="24">
    <mergeCell ref="A27:G27"/>
    <mergeCell ref="A28:G28"/>
    <mergeCell ref="B19:B22"/>
    <mergeCell ref="C19:C22"/>
    <mergeCell ref="A24:G24"/>
    <mergeCell ref="A25:G25"/>
    <mergeCell ref="A19:A20"/>
    <mergeCell ref="A21:A22"/>
    <mergeCell ref="A11:A12"/>
    <mergeCell ref="B11:B14"/>
    <mergeCell ref="C11:C14"/>
    <mergeCell ref="A13:A14"/>
    <mergeCell ref="A15:A16"/>
    <mergeCell ref="B15:B18"/>
    <mergeCell ref="C15:C18"/>
    <mergeCell ref="A17:A18"/>
    <mergeCell ref="A1:G3"/>
    <mergeCell ref="A5:C6"/>
    <mergeCell ref="F5:G5"/>
    <mergeCell ref="A8:A9"/>
    <mergeCell ref="B8:C8"/>
    <mergeCell ref="D8:D9"/>
    <mergeCell ref="E8:F8"/>
    <mergeCell ref="G8:G9"/>
  </mergeCells>
  <phoneticPr fontId="7" type="noConversion"/>
  <printOptions horizontalCentered="1"/>
  <pageMargins left="0.31496062992125984" right="0.31496062992125984" top="0.74803149606299213" bottom="0.74803149606299213" header="0.31496062992125984" footer="0.31496062992125984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"/>
  <sheetViews>
    <sheetView showGridLines="0" workbookViewId="0">
      <selection activeCell="B23" sqref="B23"/>
    </sheetView>
  </sheetViews>
  <sheetFormatPr defaultColWidth="9" defaultRowHeight="12.75"/>
  <cols>
    <col min="1" max="1" width="16.5703125" style="23" customWidth="1"/>
    <col min="2" max="3" width="11.5703125" style="23" customWidth="1"/>
    <col min="4" max="7" width="10.5703125" style="50" customWidth="1"/>
    <col min="8" max="16384" width="9" style="23"/>
  </cols>
  <sheetData>
    <row r="1" spans="1:7">
      <c r="A1" s="140" t="s">
        <v>113</v>
      </c>
      <c r="B1" s="140"/>
      <c r="C1" s="140"/>
      <c r="D1" s="140"/>
      <c r="E1" s="140"/>
      <c r="F1" s="140"/>
      <c r="G1" s="140"/>
    </row>
    <row r="2" spans="1:7">
      <c r="A2" s="140"/>
      <c r="B2" s="140"/>
      <c r="C2" s="140"/>
      <c r="D2" s="140"/>
      <c r="E2" s="140"/>
      <c r="F2" s="140"/>
      <c r="G2" s="140"/>
    </row>
    <row r="3" spans="1:7">
      <c r="A3" s="140"/>
      <c r="B3" s="140"/>
      <c r="C3" s="140"/>
      <c r="D3" s="140"/>
      <c r="E3" s="140"/>
      <c r="F3" s="140"/>
      <c r="G3" s="140"/>
    </row>
    <row r="4" spans="1:7" ht="5.0999999999999996" customHeight="1" thickBot="1"/>
    <row r="5" spans="1:7" ht="18" customHeight="1">
      <c r="A5" s="157" t="s">
        <v>118</v>
      </c>
      <c r="B5" s="158"/>
      <c r="C5" s="158"/>
      <c r="D5" s="46" t="s">
        <v>95</v>
      </c>
      <c r="E5" s="46">
        <v>15000</v>
      </c>
      <c r="F5" s="134" t="s">
        <v>96</v>
      </c>
      <c r="G5" s="135"/>
    </row>
    <row r="6" spans="1:7" ht="18" customHeight="1" thickBot="1">
      <c r="A6" s="159"/>
      <c r="B6" s="160"/>
      <c r="C6" s="160"/>
      <c r="D6" s="47"/>
      <c r="E6" s="47"/>
      <c r="F6" s="47" t="s">
        <v>112</v>
      </c>
      <c r="G6" s="48" t="s">
        <v>121</v>
      </c>
    </row>
    <row r="7" spans="1:7" ht="5.0999999999999996" customHeight="1" thickBot="1">
      <c r="A7" s="25"/>
      <c r="B7" s="25"/>
      <c r="C7" s="25"/>
      <c r="E7" s="49"/>
      <c r="G7" s="49"/>
    </row>
    <row r="8" spans="1:7" ht="18" customHeight="1" thickTop="1">
      <c r="A8" s="113" t="s">
        <v>82</v>
      </c>
      <c r="B8" s="111" t="s">
        <v>83</v>
      </c>
      <c r="C8" s="111"/>
      <c r="D8" s="142" t="s">
        <v>86</v>
      </c>
      <c r="E8" s="142" t="s">
        <v>93</v>
      </c>
      <c r="F8" s="142"/>
      <c r="G8" s="143" t="s">
        <v>94</v>
      </c>
    </row>
    <row r="9" spans="1:7" ht="18" customHeight="1" thickBot="1">
      <c r="A9" s="114"/>
      <c r="B9" s="44" t="s">
        <v>84</v>
      </c>
      <c r="C9" s="44" t="s">
        <v>85</v>
      </c>
      <c r="D9" s="161"/>
      <c r="E9" s="51" t="s">
        <v>91</v>
      </c>
      <c r="F9" s="51" t="s">
        <v>92</v>
      </c>
      <c r="G9" s="144"/>
    </row>
    <row r="10" spans="1:7" ht="5.0999999999999996" customHeight="1" thickTop="1" thickBot="1">
      <c r="A10" s="30"/>
      <c r="B10" s="30"/>
      <c r="C10" s="30"/>
      <c r="D10" s="52"/>
      <c r="E10" s="52"/>
      <c r="F10" s="52"/>
      <c r="G10" s="52"/>
    </row>
    <row r="11" spans="1:7" ht="18" customHeight="1">
      <c r="A11" s="179" t="s">
        <v>73</v>
      </c>
      <c r="B11" s="180" t="s">
        <v>107</v>
      </c>
      <c r="C11" s="180" t="s">
        <v>108</v>
      </c>
      <c r="D11" s="181" t="s">
        <v>87</v>
      </c>
      <c r="E11" s="182">
        <v>153600</v>
      </c>
      <c r="F11" s="182">
        <v>240000</v>
      </c>
      <c r="G11" s="183">
        <f t="shared" ref="G11:G14" si="0">E11+F11*0.8</f>
        <v>345600</v>
      </c>
    </row>
    <row r="12" spans="1:7" ht="18" customHeight="1">
      <c r="A12" s="184"/>
      <c r="B12" s="185"/>
      <c r="C12" s="185"/>
      <c r="D12" s="186" t="s">
        <v>88</v>
      </c>
      <c r="E12" s="187">
        <v>144000</v>
      </c>
      <c r="F12" s="187">
        <v>240000</v>
      </c>
      <c r="G12" s="188">
        <f t="shared" si="0"/>
        <v>336000</v>
      </c>
    </row>
    <row r="13" spans="1:7" ht="18" customHeight="1">
      <c r="A13" s="184" t="s">
        <v>74</v>
      </c>
      <c r="B13" s="185"/>
      <c r="C13" s="185"/>
      <c r="D13" s="186" t="s">
        <v>89</v>
      </c>
      <c r="E13" s="187">
        <v>134400</v>
      </c>
      <c r="F13" s="187">
        <v>240000</v>
      </c>
      <c r="G13" s="188">
        <f t="shared" si="0"/>
        <v>326400</v>
      </c>
    </row>
    <row r="14" spans="1:7" ht="18" customHeight="1" thickBot="1">
      <c r="A14" s="189"/>
      <c r="B14" s="190"/>
      <c r="C14" s="190"/>
      <c r="D14" s="191" t="s">
        <v>90</v>
      </c>
      <c r="E14" s="192">
        <v>124800</v>
      </c>
      <c r="F14" s="192">
        <v>240000</v>
      </c>
      <c r="G14" s="193">
        <f t="shared" si="0"/>
        <v>316800</v>
      </c>
    </row>
    <row r="15" spans="1:7" ht="18" customHeight="1">
      <c r="A15" s="162" t="s">
        <v>75</v>
      </c>
      <c r="B15" s="164" t="s">
        <v>110</v>
      </c>
      <c r="C15" s="164" t="s">
        <v>101</v>
      </c>
      <c r="D15" s="82" t="s">
        <v>87</v>
      </c>
      <c r="E15" s="82">
        <v>153600</v>
      </c>
      <c r="F15" s="82">
        <v>312000</v>
      </c>
      <c r="G15" s="83">
        <f t="shared" ref="G11:G18" si="1">E15+F15*0.8</f>
        <v>403200</v>
      </c>
    </row>
    <row r="16" spans="1:7" ht="18" customHeight="1">
      <c r="A16" s="163"/>
      <c r="B16" s="165"/>
      <c r="C16" s="165"/>
      <c r="D16" s="84" t="s">
        <v>88</v>
      </c>
      <c r="E16" s="84">
        <v>144000</v>
      </c>
      <c r="F16" s="84">
        <v>312000</v>
      </c>
      <c r="G16" s="85">
        <f t="shared" si="1"/>
        <v>393600</v>
      </c>
    </row>
    <row r="17" spans="1:7" ht="18" customHeight="1">
      <c r="A17" s="163" t="s">
        <v>76</v>
      </c>
      <c r="B17" s="165"/>
      <c r="C17" s="165"/>
      <c r="D17" s="84" t="s">
        <v>89</v>
      </c>
      <c r="E17" s="84">
        <v>134400</v>
      </c>
      <c r="F17" s="84">
        <v>312000</v>
      </c>
      <c r="G17" s="85">
        <f t="shared" si="1"/>
        <v>384000</v>
      </c>
    </row>
    <row r="18" spans="1:7" ht="18" customHeight="1" thickBot="1">
      <c r="A18" s="167"/>
      <c r="B18" s="166"/>
      <c r="C18" s="166"/>
      <c r="D18" s="86" t="s">
        <v>90</v>
      </c>
      <c r="E18" s="86">
        <v>124800</v>
      </c>
      <c r="F18" s="86">
        <v>312000</v>
      </c>
      <c r="G18" s="87">
        <f t="shared" si="1"/>
        <v>374400</v>
      </c>
    </row>
    <row r="19" spans="1:7" ht="5.0999999999999996" customHeight="1"/>
    <row r="20" spans="1:7" ht="5.0999999999999996" customHeight="1">
      <c r="A20" s="168"/>
      <c r="B20" s="168"/>
      <c r="C20" s="168"/>
      <c r="D20" s="168"/>
    </row>
    <row r="21" spans="1:7">
      <c r="A21" s="71" t="s">
        <v>119</v>
      </c>
      <c r="B21" s="69"/>
      <c r="C21" s="70"/>
      <c r="D21" s="81"/>
      <c r="E21" s="81"/>
      <c r="F21" s="81"/>
      <c r="G21" s="81"/>
    </row>
  </sheetData>
  <mergeCells count="18">
    <mergeCell ref="A20:B20"/>
    <mergeCell ref="C20:D20"/>
    <mergeCell ref="A11:A12"/>
    <mergeCell ref="B11:B14"/>
    <mergeCell ref="C11:C14"/>
    <mergeCell ref="A13:A14"/>
    <mergeCell ref="A15:A16"/>
    <mergeCell ref="B15:B18"/>
    <mergeCell ref="C15:C18"/>
    <mergeCell ref="A17:A18"/>
    <mergeCell ref="A1:G3"/>
    <mergeCell ref="A5:C6"/>
    <mergeCell ref="F5:G5"/>
    <mergeCell ref="A8:A9"/>
    <mergeCell ref="B8:C8"/>
    <mergeCell ref="D8:D9"/>
    <mergeCell ref="E8:F8"/>
    <mergeCell ref="G8:G9"/>
  </mergeCells>
  <phoneticPr fontId="7" type="noConversion"/>
  <printOptions horizontalCentered="1"/>
  <pageMargins left="0.39370078740157483" right="0.39370078740157483" top="0" bottom="0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Local Payment</vt:lpstr>
      <vt:lpstr>2025 guardian</vt:lpstr>
      <vt:lpstr>2025 junior</vt:lpstr>
      <vt:lpstr>2025 adult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aller-desu</cp:lastModifiedBy>
  <cp:lastPrinted>2024-06-04T11:34:43Z</cp:lastPrinted>
  <dcterms:created xsi:type="dcterms:W3CDTF">2022-07-14T08:49:41Z</dcterms:created>
  <dcterms:modified xsi:type="dcterms:W3CDTF">2026-01-29T01:23:06Z</dcterms:modified>
</cp:coreProperties>
</file>